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750" tabRatio="771" activeTab="0"/>
  </bookViews>
  <sheets>
    <sheet name="Załącznik 8.1" sheetId="1" r:id="rId1"/>
    <sheet name="Załącznik 8.2" sheetId="2" r:id="rId2"/>
  </sheets>
  <definedNames>
    <definedName name="_xlnm._FilterDatabase" localSheetId="0" hidden="1">'Załącznik 8.1'!$A$14:$AL$37</definedName>
    <definedName name="_xlnm._FilterDatabase" localSheetId="1" hidden="1">'Załącznik 8.2'!$A$14:$AL$37</definedName>
    <definedName name="ZAM1" localSheetId="1">'Załącznik 8.2'!$A$7</definedName>
    <definedName name="ZAM1">'Załącznik 8.1'!$A$7</definedName>
    <definedName name="ZAM10" localSheetId="1">'Załącznik 8.2'!#REF!</definedName>
    <definedName name="ZAM10">'Załącznik 8.1'!#REF!</definedName>
    <definedName name="ZAM2" localSheetId="1">'Załącznik 8.2'!#REF!</definedName>
    <definedName name="ZAM2">'Załącznik 8.1'!#REF!</definedName>
    <definedName name="ZAM3" localSheetId="1">'Załącznik 8.2'!#REF!</definedName>
    <definedName name="ZAM3">'Załącznik 8.1'!#REF!</definedName>
    <definedName name="ZAM4" localSheetId="1">'Załącznik 8.2'!#REF!</definedName>
    <definedName name="ZAM4">'Załącznik 8.1'!#REF!</definedName>
    <definedName name="ZAM5" localSheetId="1">'Załącznik 8.2'!#REF!</definedName>
    <definedName name="ZAM5">'Załącznik 8.1'!#REF!</definedName>
    <definedName name="ZAM6" localSheetId="1">'Załącznik 8.2'!#REF!</definedName>
    <definedName name="ZAM6">'Załącznik 8.1'!#REF!</definedName>
    <definedName name="ZAM7" localSheetId="1">'Załącznik 8.2'!#REF!</definedName>
    <definedName name="ZAM7">'Załącznik 8.1'!#REF!</definedName>
    <definedName name="ZAM8" localSheetId="1">'Załącznik 8.2'!#REF!</definedName>
    <definedName name="ZAM8">'Załącznik 8.1'!#REF!</definedName>
    <definedName name="ZAM9" localSheetId="1">'Załącznik 8.2'!#REF!</definedName>
    <definedName name="ZAM9">'Załącznik 8.1'!#REF!</definedName>
  </definedNames>
  <calcPr fullCalcOnLoad="1"/>
</workbook>
</file>

<file path=xl/comments2.xml><?xml version="1.0" encoding="utf-8"?>
<comments xmlns="http://schemas.openxmlformats.org/spreadsheetml/2006/main">
  <authors>
    <author>Małgorzata Józiak</author>
  </authors>
  <commentList>
    <comment ref="L34" authorId="0">
      <text>
        <r>
          <rPr>
            <b/>
            <sz val="9"/>
            <rFont val="Tahoma"/>
            <family val="0"/>
          </rPr>
          <t>Małgorzata Józiak:</t>
        </r>
        <r>
          <rPr>
            <sz val="9"/>
            <rFont val="Tahoma"/>
            <family val="0"/>
          </rPr>
          <t xml:space="preserve">
wtawuiba średnia </t>
        </r>
      </text>
    </comment>
    <comment ref="P35" authorId="0">
      <text>
        <r>
          <rPr>
            <b/>
            <sz val="9"/>
            <rFont val="Tahoma"/>
            <family val="0"/>
          </rPr>
          <t>Małgorzata Józiak:</t>
        </r>
        <r>
          <rPr>
            <sz val="9"/>
            <rFont val="Tahoma"/>
            <family val="0"/>
          </rPr>
          <t xml:space="preserve">
wpisana średnia</t>
        </r>
      </text>
    </comment>
  </commentList>
</comments>
</file>

<file path=xl/sharedStrings.xml><?xml version="1.0" encoding="utf-8"?>
<sst xmlns="http://schemas.openxmlformats.org/spreadsheetml/2006/main" count="664" uniqueCount="172">
  <si>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</si>
  <si>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</si>
  <si>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</si>
  <si>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</si>
  <si>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</si>
  <si>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</si>
  <si>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</si>
  <si>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</si>
  <si>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</si>
  <si>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Od</t>
  </si>
  <si>
    <t>Do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</si>
  <si>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</si>
  <si>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</si>
  <si>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</si>
  <si>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</si>
  <si>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</si>
  <si>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</si>
  <si>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</si>
  <si>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</si>
  <si>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</si>
  <si>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</si>
  <si>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</si>
  <si>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</si>
  <si>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</si>
  <si>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</si>
  <si>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</si>
  <si>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</si>
  <si>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</si>
  <si>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</si>
  <si>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</si>
  <si>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</si>
  <si>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</si>
  <si>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</si>
  <si>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</si>
  <si>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</si>
  <si>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WYKAZ PUNKTÓW ODBIORU</t>
  </si>
  <si>
    <t>W tym z akcyzą</t>
  </si>
  <si>
    <t>W tym  bez akcyzy</t>
  </si>
  <si>
    <t>Okres wypowiedzenia</t>
  </si>
  <si>
    <t>Taryfy</t>
  </si>
  <si>
    <t>liczba liczników</t>
  </si>
  <si>
    <t>Moc</t>
  </si>
  <si>
    <t>W-4</t>
  </si>
  <si>
    <t>W-2.1</t>
  </si>
  <si>
    <t>W-2.2</t>
  </si>
  <si>
    <t>W-3.6</t>
  </si>
  <si>
    <t>W-3.9</t>
  </si>
  <si>
    <t>W-5.1</t>
  </si>
  <si>
    <t>W-6.1</t>
  </si>
  <si>
    <t>x</t>
  </si>
  <si>
    <t>98IBKG25 33511858773</t>
  </si>
  <si>
    <t>11MAM-G1028000103612</t>
  </si>
  <si>
    <t>Powiatowy Zespół Szkół im. Władysława Reymonta</t>
  </si>
  <si>
    <t xml:space="preserve">Oborniki Śląskie </t>
  </si>
  <si>
    <t>ul. Parkowa 8, 55-120 Oborniki Śląskie</t>
  </si>
  <si>
    <t>55-120</t>
  </si>
  <si>
    <t>18</t>
  </si>
  <si>
    <t>8</t>
  </si>
  <si>
    <t xml:space="preserve">ul. Wrocławska </t>
  </si>
  <si>
    <t>ul. Parkowa - budynek szkoły</t>
  </si>
  <si>
    <t>ul. Parkowa - hala sportowa</t>
  </si>
  <si>
    <t>0000023726</t>
  </si>
  <si>
    <t>98IG4 25001210242</t>
  </si>
  <si>
    <t>2017.09.30</t>
  </si>
  <si>
    <t>PGNiG Obrót Detaliczny</t>
  </si>
  <si>
    <t>5464026083</t>
  </si>
  <si>
    <t>5464026118</t>
  </si>
  <si>
    <t>5464026067</t>
  </si>
  <si>
    <t>Kuraszków</t>
  </si>
  <si>
    <t>2</t>
  </si>
  <si>
    <t xml:space="preserve">ul. Turystyczna </t>
  </si>
  <si>
    <t>Oborniki Śląskie</t>
  </si>
  <si>
    <t>5464026062</t>
  </si>
  <si>
    <t>zw</t>
  </si>
  <si>
    <t>Szkolne Schronisko Młodzieżowe "Dworek"</t>
  </si>
  <si>
    <t>Kuraszków, ul. Turystyczna 2, 55-120 Oborniki Śl.</t>
  </si>
  <si>
    <t>915-16-06-254</t>
  </si>
  <si>
    <t>1</t>
  </si>
  <si>
    <t xml:space="preserve">ul. Nowa </t>
  </si>
  <si>
    <t>55-100</t>
  </si>
  <si>
    <t>Trzebnica</t>
  </si>
  <si>
    <t>Powiatowy Zespół Specjalnych Placówek Szkolno-Wycowawczych</t>
  </si>
  <si>
    <t>Moc
umowna kWh/h</t>
  </si>
  <si>
    <t>05606900</t>
  </si>
  <si>
    <t>ul. Nowa 1, 55-100 Trzebnica</t>
  </si>
  <si>
    <t xml:space="preserve">915-17-82-293 </t>
  </si>
  <si>
    <t>na czas nieoznaczony</t>
  </si>
  <si>
    <t>całość</t>
  </si>
  <si>
    <t>Powiatowy Zespół Szkół Nr 2</t>
  </si>
  <si>
    <t>25</t>
  </si>
  <si>
    <t xml:space="preserve">ul. Żeromskiego </t>
  </si>
  <si>
    <t>ul. Stefana Żeromskiego 25, 55-100 Trzebnica</t>
  </si>
  <si>
    <t>Szpital im. Świętej Jadwigi Śląskiej w Trzebnicy</t>
  </si>
  <si>
    <t>ul. Prusicka</t>
  </si>
  <si>
    <t>53/55</t>
  </si>
  <si>
    <t>9020030021</t>
  </si>
  <si>
    <t>330070</t>
  </si>
  <si>
    <t>915-15-23-806</t>
  </si>
  <si>
    <t>Powiatowy Zespółó Szkół nr 1</t>
  </si>
  <si>
    <t>ul. Wojska Polskiego</t>
  </si>
  <si>
    <t>17</t>
  </si>
  <si>
    <t>98MG65 72000000295</t>
  </si>
  <si>
    <t>ul. Wojska Polskiego 17, 55-100 Trzebnica</t>
  </si>
  <si>
    <t>000002290</t>
  </si>
  <si>
    <t>1 m-c</t>
  </si>
  <si>
    <t>W-1.1</t>
  </si>
  <si>
    <t>5465050042</t>
  </si>
  <si>
    <t>5465029059</t>
  </si>
  <si>
    <t>5465050076</t>
  </si>
  <si>
    <t>Dom Pomocy Społecznej w Obornikach Śląskich</t>
  </si>
  <si>
    <t>ul. Kard.Stefana Wyszyńskiego</t>
  </si>
  <si>
    <t>33</t>
  </si>
  <si>
    <t>ul. Kard.Stefana Wyszyńskiego 33, 55-120 Oborniki Śląskie</t>
  </si>
  <si>
    <t>5464026008</t>
  </si>
  <si>
    <t>98MG65 72000000583</t>
  </si>
  <si>
    <t>915-10-10-538</t>
  </si>
  <si>
    <t>Starostwo  Powiatowe w Trzebnicy</t>
  </si>
  <si>
    <t>ul. Bochenka</t>
  </si>
  <si>
    <t>6</t>
  </si>
  <si>
    <t>5465050015</t>
  </si>
  <si>
    <t>0012026004</t>
  </si>
  <si>
    <t xml:space="preserve">Nabywca: Powiat Trzebnicy NIP: 915-16-05-763, Odbiorca: Starostwo Powiatowe w Trzebnicy, </t>
  </si>
  <si>
    <t>5465050017</t>
  </si>
  <si>
    <t>00222395</t>
  </si>
  <si>
    <t>1 dz.66/22</t>
  </si>
  <si>
    <t>ul. Leśna</t>
  </si>
  <si>
    <t>1 dz.66/25</t>
  </si>
  <si>
    <t>5465001101</t>
  </si>
  <si>
    <t>Szpital im. Świętej Jadwigi w Trzebnicy</t>
  </si>
  <si>
    <t>ul.Prusicka 53/55, 55-100 Trzebnica</t>
  </si>
  <si>
    <t>53</t>
  </si>
  <si>
    <t>9020030080</t>
  </si>
  <si>
    <t>5379663</t>
  </si>
  <si>
    <t>Szacowany pobór kWh</t>
  </si>
  <si>
    <t>PGS Sp. z o.o. Oddział Wrocław</t>
  </si>
  <si>
    <t>Okres dostaw 1 rok</t>
  </si>
  <si>
    <t>915-16-06-260</t>
  </si>
  <si>
    <t>Załącznik nr 8.1 do SIWZ</t>
  </si>
  <si>
    <t>CZĘŚĆ 1 ZAMÓWIENIA</t>
  </si>
  <si>
    <t>Wykaz i charakterystyka punktów poboru gazu ziemnego</t>
  </si>
  <si>
    <t>915-13-30-817</t>
  </si>
  <si>
    <t>915-12-00-807</t>
  </si>
  <si>
    <t>915-15-23-775</t>
  </si>
  <si>
    <t>czas oznaczony</t>
  </si>
  <si>
    <t>1 m-c , nieoznaczony</t>
  </si>
  <si>
    <t>Załącznik nr 8.2 do SIWZ</t>
  </si>
  <si>
    <t>CZĘŚĆ 2 ZAMÓWIENIA</t>
  </si>
  <si>
    <t>Dom Dziecka</t>
  </si>
  <si>
    <t xml:space="preserve">Parkowa </t>
  </si>
  <si>
    <t>5464026004</t>
  </si>
  <si>
    <t>98IBKG25 33511858746</t>
  </si>
  <si>
    <t>ZW</t>
  </si>
  <si>
    <t>ul. Parkowa 6, 55-120 Oborniki Śląskie</t>
  </si>
  <si>
    <t>915-16-06-231</t>
  </si>
  <si>
    <t>4</t>
  </si>
  <si>
    <t>5464026001</t>
  </si>
  <si>
    <t>98MAM-G1028000000056</t>
  </si>
  <si>
    <t>JEST akcyza</t>
  </si>
  <si>
    <t xml:space="preserve">07/2017/GAZ/POWIAT/TRZEBNICA Kompleksowa dostawa gazu ziemnego 
dla Powiatu Trzebnickiego i jego jednostek organizacyjnych
oraz dla Szpitala imienia Świętej Jadwigi Śląskiej w Trzebnicy
 w okresie od 01.10.2017r. do 30.09.2018.r. </t>
  </si>
  <si>
    <t xml:space="preserve">07/2017/GAZ/POWIAT/TRZEBNICA Kompleksowa dostawa gazu ziemnego 
dla Powiatu Trzebnickiego i jego jednostek organizacyjnych
oraz dla Szpitala imienia Świętej Jadwigi Śląskiej w Trzebnicy 
w okresie od 01.10.2018r. do 30.09.2019r. </t>
  </si>
  <si>
    <t>ul. Ks.Dz.W. Bochenka</t>
  </si>
  <si>
    <t>Nabywca: Powiat Trzebnicki, ul.  Ks.Dz.W. Bochenka 6, Trzebnica NIP: 915-16-05-763, Odbiorca: Powiatowy Zespół Szkół im. Władysława Reymonta</t>
  </si>
  <si>
    <t>Nabywca: Powiat Trzebnicki, ul.  Ks.Dz.W. Bochenka 6, Trzebnica NIP: 915-16-05-763, Odbiorca: Szkolne Schronisko Młodzieżowe "Dworek"</t>
  </si>
  <si>
    <t>Nabywca: Powiat Trzebnicki 55-100 Trzebnica, ul. Ks.Dz.W. Bochenka 6, NIP: 915-16-05-763, Odbiorca: Dom Pomocy Społecznej w Obornikach Śląskich</t>
  </si>
  <si>
    <t>ul. Ks.Dz.W. Bochenka 6, 55-100 Trzebnica</t>
  </si>
  <si>
    <t xml:space="preserve">Nabywca: Powiat Trzebnicki 55-100 Trzebnica, ul. Ks.Dz.W.  Bochenka 6, NIP: 915-16-05-763 Odbiorca: Dom Dziecka </t>
  </si>
  <si>
    <t>Nabywca: Powiat Trzebnicki 55-100 Trzebnica, ul. Ks.Dz.W.  Bochenka 6, NIP: 915-16-05-763, Odbiorca: Powiatowy Zespółó Szkół nr 1</t>
  </si>
  <si>
    <t>Nabywca: Powiat Trzebnicki 55-100 Trzebnica, ul. Ks.Dz.W.  Bochenka 6, NIP: 915-16-05-763, Odbiorca: Powiatowy Zespół Specjalnych Placówek Szkolno-Wycowawczych</t>
  </si>
  <si>
    <t xml:space="preserve">Nabywca: Powiat Trzebnicki 55-100 Trzebnica, ul. Ks.Dz.W.  Bochenka 6, NIP: 915-16-05-763, Powiatowy Zespół Szkół Nr 2 </t>
  </si>
  <si>
    <t>wypowiedzenie do 15.09. ze skutkiem na koniec roku</t>
  </si>
  <si>
    <t xml:space="preserve">czas określony do 31. 10. 2017 r. </t>
  </si>
  <si>
    <t xml:space="preserve">31. 10. 2017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</si>
</sst>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 Narrow"/>
      <family val="2"/>
    </font>
    <font>
      <b/>
      <sz val="12"/>
      <name val="Calibri"/>
      <family val="2"/>
    </font>
    <font>
      <b/>
      <sz val="14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Arial Narrow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14" fontId="56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Alignment="1">
      <alignment/>
    </xf>
    <xf numFmtId="0" fontId="57" fillId="0" borderId="0" xfId="0" applyFont="1" applyFill="1" applyAlignment="1">
      <alignment horizontal="left" vertical="center"/>
    </xf>
    <xf numFmtId="0" fontId="60" fillId="0" borderId="0" xfId="0" applyFont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61" fillId="0" borderId="0" xfId="0" applyNumberFormat="1" applyFont="1" applyFill="1" applyBorder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14" fontId="56" fillId="32" borderId="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tabSelected="1" zoomScalePageLayoutView="0" workbookViewId="0" topLeftCell="S8">
      <selection activeCell="AG20" sqref="AG20"/>
    </sheetView>
  </sheetViews>
  <sheetFormatPr defaultColWidth="9.00390625" defaultRowHeight="15.75" customHeight="1"/>
  <cols>
    <col min="1" max="1" width="3.625" style="7" customWidth="1"/>
    <col min="2" max="2" width="26.50390625" style="2" customWidth="1"/>
    <col min="3" max="3" width="14.125" style="2" bestFit="1" customWidth="1"/>
    <col min="4" max="4" width="16.00390625" style="28" bestFit="1" customWidth="1"/>
    <col min="5" max="5" width="6.75390625" style="37" customWidth="1"/>
    <col min="6" max="6" width="5.125" style="28" customWidth="1"/>
    <col min="7" max="7" width="14.125" style="2" bestFit="1" customWidth="1"/>
    <col min="8" max="8" width="8.375" style="9" customWidth="1"/>
    <col min="9" max="9" width="9.125" style="9" bestFit="1" customWidth="1"/>
    <col min="10" max="10" width="6.625" style="4" customWidth="1"/>
    <col min="11" max="11" width="6.625" style="1" customWidth="1"/>
    <col min="12" max="27" width="7.125" style="5" customWidth="1"/>
    <col min="28" max="28" width="19.00390625" style="2" customWidth="1"/>
    <col min="29" max="29" width="18.875" style="2" customWidth="1"/>
    <col min="30" max="30" width="8.375" style="1" bestFit="1" customWidth="1"/>
    <col min="31" max="32" width="7.875" style="6" bestFit="1" customWidth="1"/>
    <col min="33" max="33" width="10.875" style="80" customWidth="1"/>
    <col min="34" max="34" width="10.75390625" style="1" customWidth="1"/>
    <col min="35" max="35" width="14.25390625" style="1" customWidth="1"/>
    <col min="36" max="16384" width="9.00390625" style="1" customWidth="1"/>
  </cols>
  <sheetData>
    <row r="1" spans="1:33" ht="22.5" customHeight="1">
      <c r="A1" s="52" t="s">
        <v>158</v>
      </c>
      <c r="B1" s="7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79"/>
    </row>
    <row r="2" spans="3:9" ht="15.75" customHeight="1">
      <c r="C2" s="1"/>
      <c r="D2" s="1"/>
      <c r="E2" s="8"/>
      <c r="F2" s="1"/>
      <c r="G2" s="1"/>
      <c r="H2" s="3"/>
      <c r="I2" s="3"/>
    </row>
    <row r="3" spans="1:33" s="39" customFormat="1" ht="15.75" customHeight="1">
      <c r="A3" s="38"/>
      <c r="B3" s="76" t="s">
        <v>137</v>
      </c>
      <c r="C3" s="95"/>
      <c r="D3" s="95"/>
      <c r="E3" s="51"/>
      <c r="F3" s="51"/>
      <c r="G3" s="96" t="s">
        <v>35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96"/>
      <c r="AC3" s="96"/>
      <c r="AD3" s="96"/>
      <c r="AE3" s="96"/>
      <c r="AF3" s="96"/>
      <c r="AG3" s="81"/>
    </row>
    <row r="4" spans="2:33" ht="15.75" customHeight="1">
      <c r="B4" s="77" t="s">
        <v>138</v>
      </c>
      <c r="C4" s="11"/>
      <c r="D4" s="11"/>
      <c r="E4" s="8"/>
      <c r="F4" s="7"/>
      <c r="G4" s="1"/>
      <c r="H4" s="3"/>
      <c r="I4" s="3"/>
      <c r="AE4" s="10"/>
      <c r="AF4" s="10"/>
      <c r="AG4" s="82"/>
    </row>
    <row r="5" spans="2:33" ht="15.75" customHeight="1">
      <c r="B5" s="74" t="s">
        <v>139</v>
      </c>
      <c r="C5" s="12"/>
      <c r="D5" s="11"/>
      <c r="E5" s="8"/>
      <c r="F5" s="7"/>
      <c r="G5" s="1"/>
      <c r="H5" s="3"/>
      <c r="I5" s="3"/>
      <c r="AE5" s="10"/>
      <c r="AF5" s="10"/>
      <c r="AG5" s="82"/>
    </row>
    <row r="6" spans="3:33" ht="15.75" customHeight="1">
      <c r="C6" s="13"/>
      <c r="D6" s="7"/>
      <c r="E6" s="8"/>
      <c r="F6" s="7"/>
      <c r="G6" s="1"/>
      <c r="H6" s="3"/>
      <c r="I6" s="3"/>
      <c r="AE6" s="10"/>
      <c r="AF6" s="10"/>
      <c r="AG6" s="82"/>
    </row>
    <row r="7" spans="1:33" s="44" customFormat="1" ht="15.75" customHeight="1">
      <c r="A7" s="42"/>
      <c r="B7" s="47"/>
      <c r="C7" s="99"/>
      <c r="D7" s="99"/>
      <c r="E7" s="99"/>
      <c r="F7" s="99"/>
      <c r="G7" s="99"/>
      <c r="H7" s="99"/>
      <c r="I7" s="43"/>
      <c r="J7" s="46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5"/>
      <c r="AC7" s="45"/>
      <c r="AE7" s="50"/>
      <c r="AF7" s="50"/>
      <c r="AG7" s="83"/>
    </row>
    <row r="8" spans="2:11" ht="15.75" customHeight="1">
      <c r="B8" s="40"/>
      <c r="C8" s="94"/>
      <c r="D8" s="94"/>
      <c r="E8" s="94"/>
      <c r="F8" s="94"/>
      <c r="G8" s="94"/>
      <c r="H8" s="94"/>
      <c r="I8" s="14"/>
      <c r="K8" s="15"/>
    </row>
    <row r="9" spans="2:11" ht="15.75" customHeight="1">
      <c r="B9" s="40"/>
      <c r="C9" s="94"/>
      <c r="D9" s="94"/>
      <c r="E9" s="94"/>
      <c r="F9" s="94"/>
      <c r="G9" s="94"/>
      <c r="H9" s="94"/>
      <c r="I9" s="14"/>
      <c r="K9" s="15"/>
    </row>
    <row r="10" spans="2:11" ht="15.75" customHeight="1">
      <c r="B10" s="13"/>
      <c r="C10" s="94"/>
      <c r="D10" s="94"/>
      <c r="E10" s="94"/>
      <c r="F10" s="94"/>
      <c r="G10" s="94"/>
      <c r="H10" s="94"/>
      <c r="I10" s="14"/>
      <c r="J10" s="16"/>
      <c r="K10" s="15"/>
    </row>
    <row r="11" spans="2:11" ht="15.75" customHeight="1">
      <c r="B11" s="13"/>
      <c r="C11" s="91"/>
      <c r="D11" s="91"/>
      <c r="E11" s="91"/>
      <c r="F11" s="91"/>
      <c r="G11" s="91"/>
      <c r="H11" s="91"/>
      <c r="I11" s="14"/>
      <c r="J11" s="16"/>
      <c r="K11" s="15"/>
    </row>
    <row r="12" spans="1:33" ht="15" customHeight="1">
      <c r="A12" s="17"/>
      <c r="B12" s="18"/>
      <c r="C12" s="94"/>
      <c r="D12" s="94"/>
      <c r="E12" s="94"/>
      <c r="F12" s="94"/>
      <c r="G12" s="94"/>
      <c r="H12" s="94"/>
      <c r="I12" s="19"/>
      <c r="J12" s="20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E12" s="1"/>
      <c r="AF12" s="1"/>
      <c r="AG12" s="2"/>
    </row>
    <row r="13" spans="3:35" s="2" customFormat="1" ht="31.5" customHeight="1">
      <c r="C13" s="90" t="s">
        <v>32</v>
      </c>
      <c r="D13" s="90"/>
      <c r="E13" s="90"/>
      <c r="F13" s="90"/>
      <c r="G13" s="90"/>
      <c r="H13" s="23"/>
      <c r="I13" s="23"/>
      <c r="J13" s="90" t="s">
        <v>13</v>
      </c>
      <c r="K13" s="90"/>
      <c r="L13" s="92" t="s">
        <v>30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0" t="s">
        <v>33</v>
      </c>
      <c r="AC13" s="90"/>
      <c r="AD13" s="90"/>
      <c r="AE13" s="98" t="s">
        <v>135</v>
      </c>
      <c r="AF13" s="98"/>
      <c r="AG13" s="62"/>
      <c r="AH13" s="60"/>
      <c r="AI13" s="60"/>
    </row>
    <row r="14" spans="1:35" s="28" customFormat="1" ht="40.5">
      <c r="A14" s="22" t="s">
        <v>1</v>
      </c>
      <c r="B14" s="22" t="s">
        <v>31</v>
      </c>
      <c r="C14" s="22" t="s">
        <v>6</v>
      </c>
      <c r="D14" s="22" t="s">
        <v>7</v>
      </c>
      <c r="E14" s="26" t="s">
        <v>11</v>
      </c>
      <c r="F14" s="22" t="s">
        <v>12</v>
      </c>
      <c r="G14" s="22" t="s">
        <v>3</v>
      </c>
      <c r="H14" s="26" t="s">
        <v>14</v>
      </c>
      <c r="I14" s="26" t="s">
        <v>15</v>
      </c>
      <c r="J14" s="24" t="s">
        <v>82</v>
      </c>
      <c r="K14" s="27" t="s">
        <v>8</v>
      </c>
      <c r="L14" s="24" t="s">
        <v>16</v>
      </c>
      <c r="M14" s="24" t="s">
        <v>17</v>
      </c>
      <c r="N14" s="24" t="s">
        <v>18</v>
      </c>
      <c r="O14" s="24" t="s">
        <v>19</v>
      </c>
      <c r="P14" s="24" t="s">
        <v>20</v>
      </c>
      <c r="Q14" s="24" t="s">
        <v>21</v>
      </c>
      <c r="R14" s="24" t="s">
        <v>22</v>
      </c>
      <c r="S14" s="24" t="s">
        <v>23</v>
      </c>
      <c r="T14" s="24" t="s">
        <v>24</v>
      </c>
      <c r="U14" s="24" t="s">
        <v>25</v>
      </c>
      <c r="V14" s="24" t="s">
        <v>26</v>
      </c>
      <c r="W14" s="24" t="s">
        <v>27</v>
      </c>
      <c r="X14" s="24" t="s">
        <v>2</v>
      </c>
      <c r="Y14" s="24" t="s">
        <v>37</v>
      </c>
      <c r="Z14" s="24" t="s">
        <v>36</v>
      </c>
      <c r="AA14" s="24" t="s">
        <v>36</v>
      </c>
      <c r="AB14" s="22" t="s">
        <v>5</v>
      </c>
      <c r="AC14" s="22" t="s">
        <v>4</v>
      </c>
      <c r="AD14" s="22" t="s">
        <v>0</v>
      </c>
      <c r="AE14" s="25" t="s">
        <v>9</v>
      </c>
      <c r="AF14" s="53" t="s">
        <v>10</v>
      </c>
      <c r="AG14" s="25" t="s">
        <v>38</v>
      </c>
      <c r="AH14" s="56" t="s">
        <v>28</v>
      </c>
      <c r="AI14" s="56" t="s">
        <v>29</v>
      </c>
    </row>
    <row r="15" spans="1:35" ht="67.5">
      <c r="A15" s="22">
        <v>1</v>
      </c>
      <c r="B15" s="29" t="s">
        <v>52</v>
      </c>
      <c r="C15" s="30" t="s">
        <v>53</v>
      </c>
      <c r="D15" s="30" t="s">
        <v>58</v>
      </c>
      <c r="E15" s="31" t="s">
        <v>56</v>
      </c>
      <c r="F15" s="31"/>
      <c r="G15" s="30" t="s">
        <v>71</v>
      </c>
      <c r="H15" s="31" t="s">
        <v>67</v>
      </c>
      <c r="I15" s="31" t="s">
        <v>50</v>
      </c>
      <c r="J15" s="32"/>
      <c r="K15" s="31" t="s">
        <v>42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f>17000*10.958</f>
        <v>186286</v>
      </c>
      <c r="Y15" s="33">
        <f>X15</f>
        <v>186286</v>
      </c>
      <c r="Z15" s="85"/>
      <c r="AA15" s="85" t="s">
        <v>73</v>
      </c>
      <c r="AB15" s="41" t="s">
        <v>161</v>
      </c>
      <c r="AC15" s="41" t="s">
        <v>54</v>
      </c>
      <c r="AD15" s="22" t="s">
        <v>136</v>
      </c>
      <c r="AE15" s="86">
        <v>43040</v>
      </c>
      <c r="AF15" s="87">
        <v>43404</v>
      </c>
      <c r="AG15" s="87" t="s">
        <v>170</v>
      </c>
      <c r="AH15" s="41" t="s">
        <v>134</v>
      </c>
      <c r="AI15" s="41" t="s">
        <v>64</v>
      </c>
    </row>
    <row r="16" spans="1:35" ht="67.5">
      <c r="A16" s="22">
        <v>2</v>
      </c>
      <c r="B16" s="29" t="s">
        <v>52</v>
      </c>
      <c r="C16" s="30" t="s">
        <v>53</v>
      </c>
      <c r="D16" s="30" t="s">
        <v>59</v>
      </c>
      <c r="E16" s="31" t="s">
        <v>57</v>
      </c>
      <c r="F16" s="31" t="s">
        <v>55</v>
      </c>
      <c r="G16" s="30" t="s">
        <v>71</v>
      </c>
      <c r="H16" s="31" t="s">
        <v>65</v>
      </c>
      <c r="I16" s="31" t="s">
        <v>51</v>
      </c>
      <c r="J16" s="32"/>
      <c r="K16" s="31" t="s">
        <v>42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f>1200*10.97</f>
        <v>13164</v>
      </c>
      <c r="Y16" s="33">
        <v>0</v>
      </c>
      <c r="Z16" s="85">
        <f>X16</f>
        <v>13164</v>
      </c>
      <c r="AA16" s="85" t="s">
        <v>87</v>
      </c>
      <c r="AB16" s="41" t="s">
        <v>161</v>
      </c>
      <c r="AC16" s="41" t="s">
        <v>54</v>
      </c>
      <c r="AD16" s="22" t="s">
        <v>136</v>
      </c>
      <c r="AE16" s="86">
        <v>43040</v>
      </c>
      <c r="AF16" s="87">
        <v>43404</v>
      </c>
      <c r="AG16" s="87" t="s">
        <v>170</v>
      </c>
      <c r="AH16" s="41" t="s">
        <v>134</v>
      </c>
      <c r="AI16" s="41" t="s">
        <v>64</v>
      </c>
    </row>
    <row r="17" spans="1:35" ht="67.5">
      <c r="A17" s="22">
        <v>3</v>
      </c>
      <c r="B17" s="29" t="s">
        <v>52</v>
      </c>
      <c r="C17" s="30" t="s">
        <v>53</v>
      </c>
      <c r="D17" s="30" t="s">
        <v>60</v>
      </c>
      <c r="E17" s="31" t="s">
        <v>57</v>
      </c>
      <c r="F17" s="31" t="s">
        <v>55</v>
      </c>
      <c r="G17" s="30" t="s">
        <v>71</v>
      </c>
      <c r="H17" s="31" t="s">
        <v>66</v>
      </c>
      <c r="I17" s="31" t="s">
        <v>61</v>
      </c>
      <c r="J17" s="32"/>
      <c r="K17" s="31" t="s">
        <v>45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f>6500*10.97</f>
        <v>71305</v>
      </c>
      <c r="Y17" s="33">
        <v>0</v>
      </c>
      <c r="Z17" s="85">
        <f>X17</f>
        <v>71305</v>
      </c>
      <c r="AA17" s="85" t="s">
        <v>87</v>
      </c>
      <c r="AB17" s="41" t="s">
        <v>161</v>
      </c>
      <c r="AC17" s="41" t="s">
        <v>54</v>
      </c>
      <c r="AD17" s="22" t="s">
        <v>136</v>
      </c>
      <c r="AE17" s="86">
        <v>43040</v>
      </c>
      <c r="AF17" s="87">
        <v>43404</v>
      </c>
      <c r="AG17" s="87" t="s">
        <v>170</v>
      </c>
      <c r="AH17" s="41" t="s">
        <v>134</v>
      </c>
      <c r="AI17" s="41" t="s">
        <v>64</v>
      </c>
    </row>
    <row r="18" spans="1:35" ht="67.5">
      <c r="A18" s="22">
        <v>4</v>
      </c>
      <c r="B18" s="29" t="s">
        <v>74</v>
      </c>
      <c r="C18" s="30" t="s">
        <v>68</v>
      </c>
      <c r="D18" s="30" t="s">
        <v>70</v>
      </c>
      <c r="E18" s="31" t="s">
        <v>69</v>
      </c>
      <c r="F18" s="31" t="s">
        <v>55</v>
      </c>
      <c r="G18" s="30" t="s">
        <v>71</v>
      </c>
      <c r="H18" s="31" t="s">
        <v>72</v>
      </c>
      <c r="I18" s="31" t="s">
        <v>62</v>
      </c>
      <c r="J18" s="32"/>
      <c r="K18" s="31" t="s">
        <v>42</v>
      </c>
      <c r="L18" s="33">
        <v>13146</v>
      </c>
      <c r="M18" s="33">
        <v>12883</v>
      </c>
      <c r="N18" s="33">
        <v>18152</v>
      </c>
      <c r="O18" s="33">
        <v>11913</v>
      </c>
      <c r="P18" s="33">
        <v>4026</v>
      </c>
      <c r="Q18" s="33">
        <v>3299</v>
      </c>
      <c r="R18" s="33">
        <v>3270</v>
      </c>
      <c r="S18" s="33">
        <v>1389</v>
      </c>
      <c r="T18" s="33">
        <v>1762</v>
      </c>
      <c r="U18" s="33">
        <v>6557</v>
      </c>
      <c r="V18" s="33">
        <v>12078</v>
      </c>
      <c r="W18" s="33">
        <v>12472</v>
      </c>
      <c r="X18" s="33">
        <f aca="true" t="shared" si="0" ref="X18:X29">SUM(L18:W18)</f>
        <v>100947</v>
      </c>
      <c r="Y18" s="33">
        <f>X18</f>
        <v>100947</v>
      </c>
      <c r="Z18" s="85"/>
      <c r="AA18" s="85" t="s">
        <v>73</v>
      </c>
      <c r="AB18" s="29" t="s">
        <v>162</v>
      </c>
      <c r="AC18" s="41" t="s">
        <v>75</v>
      </c>
      <c r="AD18" s="22" t="s">
        <v>76</v>
      </c>
      <c r="AE18" s="86">
        <v>43040</v>
      </c>
      <c r="AF18" s="87">
        <v>43404</v>
      </c>
      <c r="AG18" s="87" t="s">
        <v>63</v>
      </c>
      <c r="AH18" s="41" t="s">
        <v>134</v>
      </c>
      <c r="AI18" s="41" t="s">
        <v>64</v>
      </c>
    </row>
    <row r="19" spans="1:35" ht="81">
      <c r="A19" s="22">
        <v>5</v>
      </c>
      <c r="B19" s="29" t="s">
        <v>81</v>
      </c>
      <c r="C19" s="30" t="s">
        <v>80</v>
      </c>
      <c r="D19" s="30" t="s">
        <v>78</v>
      </c>
      <c r="E19" s="31" t="s">
        <v>77</v>
      </c>
      <c r="F19" s="31" t="s">
        <v>79</v>
      </c>
      <c r="G19" s="30" t="s">
        <v>80</v>
      </c>
      <c r="H19" s="31">
        <v>9029002246</v>
      </c>
      <c r="I19" s="31" t="s">
        <v>83</v>
      </c>
      <c r="J19" s="32">
        <v>318</v>
      </c>
      <c r="K19" s="31" t="s">
        <v>47</v>
      </c>
      <c r="L19" s="33">
        <v>52656</v>
      </c>
      <c r="M19" s="33">
        <v>26328</v>
      </c>
      <c r="N19" s="33">
        <v>47171</v>
      </c>
      <c r="O19" s="33">
        <v>27425</v>
      </c>
      <c r="P19" s="33">
        <v>16455</v>
      </c>
      <c r="Q19" s="33">
        <v>7679</v>
      </c>
      <c r="R19" s="33">
        <v>603.35</v>
      </c>
      <c r="S19" s="33">
        <v>3291</v>
      </c>
      <c r="T19" s="33">
        <v>9324.5</v>
      </c>
      <c r="U19" s="33">
        <v>17552</v>
      </c>
      <c r="V19" s="33">
        <v>32910</v>
      </c>
      <c r="W19" s="33">
        <v>40589</v>
      </c>
      <c r="X19" s="33">
        <f t="shared" si="0"/>
        <v>281983.85</v>
      </c>
      <c r="Y19" s="33">
        <v>0</v>
      </c>
      <c r="Z19" s="85">
        <f>X19</f>
        <v>281983.85</v>
      </c>
      <c r="AA19" s="85" t="s">
        <v>87</v>
      </c>
      <c r="AB19" s="41" t="s">
        <v>167</v>
      </c>
      <c r="AC19" s="41" t="s">
        <v>84</v>
      </c>
      <c r="AD19" s="22" t="s">
        <v>85</v>
      </c>
      <c r="AE19" s="86">
        <v>43040</v>
      </c>
      <c r="AF19" s="87">
        <v>43404</v>
      </c>
      <c r="AG19" s="53" t="s">
        <v>86</v>
      </c>
      <c r="AH19" s="41" t="s">
        <v>134</v>
      </c>
      <c r="AI19" s="41" t="s">
        <v>64</v>
      </c>
    </row>
    <row r="20" spans="1:35" ht="54">
      <c r="A20" s="22">
        <v>6</v>
      </c>
      <c r="B20" s="29" t="s">
        <v>88</v>
      </c>
      <c r="C20" s="29" t="s">
        <v>80</v>
      </c>
      <c r="D20" s="29" t="s">
        <v>90</v>
      </c>
      <c r="E20" s="31" t="s">
        <v>89</v>
      </c>
      <c r="F20" s="31" t="s">
        <v>79</v>
      </c>
      <c r="G20" s="30" t="s">
        <v>80</v>
      </c>
      <c r="H20" s="31">
        <v>9020030043</v>
      </c>
      <c r="I20" s="31">
        <v>5109859</v>
      </c>
      <c r="J20" s="32">
        <v>307</v>
      </c>
      <c r="K20" s="31" t="s">
        <v>47</v>
      </c>
      <c r="L20" s="33">
        <v>84137</v>
      </c>
      <c r="M20" s="33">
        <v>76035</v>
      </c>
      <c r="N20" s="33">
        <v>55670</v>
      </c>
      <c r="O20" s="33">
        <v>41374</v>
      </c>
      <c r="P20" s="33">
        <v>7955</v>
      </c>
      <c r="Q20" s="33">
        <v>5417</v>
      </c>
      <c r="R20" s="33">
        <v>1013</v>
      </c>
      <c r="S20" s="33">
        <v>4514</v>
      </c>
      <c r="T20" s="33">
        <v>5209</v>
      </c>
      <c r="U20" s="33"/>
      <c r="V20" s="33"/>
      <c r="W20" s="33"/>
      <c r="X20" s="33">
        <f t="shared" si="0"/>
        <v>281324</v>
      </c>
      <c r="Y20" s="33">
        <v>0</v>
      </c>
      <c r="Z20" s="85">
        <f>X20</f>
        <v>281324</v>
      </c>
      <c r="AA20" s="85" t="s">
        <v>87</v>
      </c>
      <c r="AB20" s="41" t="s">
        <v>168</v>
      </c>
      <c r="AC20" s="41" t="s">
        <v>91</v>
      </c>
      <c r="AD20" s="22" t="s">
        <v>140</v>
      </c>
      <c r="AE20" s="25">
        <v>43101</v>
      </c>
      <c r="AF20" s="53">
        <v>43373</v>
      </c>
      <c r="AG20" s="53" t="s">
        <v>143</v>
      </c>
      <c r="AH20" s="41" t="s">
        <v>134</v>
      </c>
      <c r="AI20" s="41" t="s">
        <v>64</v>
      </c>
    </row>
    <row r="21" spans="1:35" ht="40.5" customHeight="1">
      <c r="A21" s="22">
        <v>7</v>
      </c>
      <c r="B21" s="29" t="s">
        <v>92</v>
      </c>
      <c r="C21" s="30" t="s">
        <v>80</v>
      </c>
      <c r="D21" s="30" t="s">
        <v>93</v>
      </c>
      <c r="E21" s="31" t="s">
        <v>130</v>
      </c>
      <c r="F21" s="31" t="s">
        <v>79</v>
      </c>
      <c r="G21" s="30" t="s">
        <v>80</v>
      </c>
      <c r="H21" s="31" t="s">
        <v>95</v>
      </c>
      <c r="I21" s="31" t="s">
        <v>96</v>
      </c>
      <c r="J21" s="32">
        <v>1097</v>
      </c>
      <c r="K21" s="31" t="s">
        <v>48</v>
      </c>
      <c r="L21" s="33">
        <v>383666</v>
      </c>
      <c r="M21" s="33">
        <v>334462</v>
      </c>
      <c r="N21" s="33">
        <v>303354</v>
      </c>
      <c r="O21" s="33">
        <v>242417</v>
      </c>
      <c r="P21" s="33">
        <v>153631</v>
      </c>
      <c r="Q21" s="33">
        <v>125953</v>
      </c>
      <c r="R21" s="33">
        <v>122650</v>
      </c>
      <c r="S21" s="33">
        <v>104374</v>
      </c>
      <c r="T21" s="33">
        <v>48110</v>
      </c>
      <c r="U21" s="33"/>
      <c r="V21" s="33"/>
      <c r="W21" s="33"/>
      <c r="X21" s="33">
        <f t="shared" si="0"/>
        <v>1818617</v>
      </c>
      <c r="Y21" s="33">
        <f>X21</f>
        <v>1818617</v>
      </c>
      <c r="Z21" s="85"/>
      <c r="AA21" s="85" t="s">
        <v>73</v>
      </c>
      <c r="AB21" s="41" t="s">
        <v>128</v>
      </c>
      <c r="AC21" s="41" t="s">
        <v>129</v>
      </c>
      <c r="AD21" s="22" t="s">
        <v>97</v>
      </c>
      <c r="AE21" s="25">
        <v>43101</v>
      </c>
      <c r="AF21" s="53">
        <v>43373</v>
      </c>
      <c r="AG21" s="53" t="s">
        <v>169</v>
      </c>
      <c r="AH21" s="41" t="s">
        <v>134</v>
      </c>
      <c r="AI21" s="41" t="s">
        <v>64</v>
      </c>
    </row>
    <row r="22" spans="1:35" ht="40.5" customHeight="1">
      <c r="A22" s="22">
        <v>8</v>
      </c>
      <c r="B22" s="29" t="s">
        <v>92</v>
      </c>
      <c r="C22" s="30" t="s">
        <v>80</v>
      </c>
      <c r="D22" s="30" t="s">
        <v>93</v>
      </c>
      <c r="E22" s="31" t="s">
        <v>94</v>
      </c>
      <c r="F22" s="31" t="s">
        <v>79</v>
      </c>
      <c r="G22" s="30" t="s">
        <v>80</v>
      </c>
      <c r="H22" s="31" t="s">
        <v>131</v>
      </c>
      <c r="I22" s="31" t="s">
        <v>132</v>
      </c>
      <c r="J22" s="32">
        <v>329</v>
      </c>
      <c r="K22" s="31" t="s">
        <v>47</v>
      </c>
      <c r="L22" s="33">
        <v>95916.5</v>
      </c>
      <c r="M22" s="33">
        <v>83615.5</v>
      </c>
      <c r="N22" s="33">
        <v>75838.5</v>
      </c>
      <c r="O22" s="33">
        <v>60604.25</v>
      </c>
      <c r="P22" s="33">
        <v>38407.75</v>
      </c>
      <c r="Q22" s="33">
        <v>31488.25</v>
      </c>
      <c r="R22" s="33">
        <v>30662.5</v>
      </c>
      <c r="S22" s="33">
        <v>26093.5</v>
      </c>
      <c r="T22" s="33">
        <v>12027.5</v>
      </c>
      <c r="U22" s="33"/>
      <c r="V22" s="33"/>
      <c r="W22" s="33"/>
      <c r="X22" s="33">
        <f t="shared" si="0"/>
        <v>454654.25</v>
      </c>
      <c r="Y22" s="33">
        <f>X22</f>
        <v>454654.25</v>
      </c>
      <c r="Z22" s="85"/>
      <c r="AA22" s="85" t="s">
        <v>73</v>
      </c>
      <c r="AB22" s="41" t="s">
        <v>128</v>
      </c>
      <c r="AC22" s="41" t="s">
        <v>129</v>
      </c>
      <c r="AD22" s="22" t="s">
        <v>97</v>
      </c>
      <c r="AE22" s="25">
        <v>43101</v>
      </c>
      <c r="AF22" s="53">
        <v>43373</v>
      </c>
      <c r="AG22" s="53" t="s">
        <v>169</v>
      </c>
      <c r="AH22" s="41" t="s">
        <v>134</v>
      </c>
      <c r="AI22" s="41" t="s">
        <v>64</v>
      </c>
    </row>
    <row r="23" spans="1:35" ht="65.25" customHeight="1">
      <c r="A23" s="22">
        <v>9</v>
      </c>
      <c r="B23" s="29" t="s">
        <v>98</v>
      </c>
      <c r="C23" s="30" t="s">
        <v>80</v>
      </c>
      <c r="D23" s="30" t="s">
        <v>99</v>
      </c>
      <c r="E23" s="31" t="s">
        <v>100</v>
      </c>
      <c r="F23" s="31" t="s">
        <v>79</v>
      </c>
      <c r="G23" s="30" t="s">
        <v>80</v>
      </c>
      <c r="H23" s="9" t="s">
        <v>108</v>
      </c>
      <c r="I23" s="31" t="s">
        <v>101</v>
      </c>
      <c r="J23" s="32"/>
      <c r="K23" s="31" t="s">
        <v>42</v>
      </c>
      <c r="L23" s="33">
        <v>85083.32</v>
      </c>
      <c r="M23" s="33">
        <v>86224.20000000001</v>
      </c>
      <c r="N23" s="33">
        <v>76603.51000000001</v>
      </c>
      <c r="O23" s="33">
        <v>45503.560000000005</v>
      </c>
      <c r="P23" s="33">
        <v>41499.51</v>
      </c>
      <c r="Q23" s="33">
        <v>3433.61</v>
      </c>
      <c r="R23" s="33">
        <v>6439.39</v>
      </c>
      <c r="S23" s="33">
        <v>6680.7300000000005</v>
      </c>
      <c r="T23" s="33">
        <v>8413.99</v>
      </c>
      <c r="U23" s="33">
        <v>100364.53</v>
      </c>
      <c r="V23" s="33">
        <v>89591.99</v>
      </c>
      <c r="W23" s="33">
        <v>85620.85</v>
      </c>
      <c r="X23" s="33">
        <f t="shared" si="0"/>
        <v>635459.19</v>
      </c>
      <c r="Y23" s="33"/>
      <c r="Z23" s="85">
        <f>X23</f>
        <v>635459.19</v>
      </c>
      <c r="AA23" s="85" t="s">
        <v>87</v>
      </c>
      <c r="AB23" s="29" t="s">
        <v>166</v>
      </c>
      <c r="AC23" s="41" t="s">
        <v>102</v>
      </c>
      <c r="AD23" s="22" t="s">
        <v>115</v>
      </c>
      <c r="AE23" s="86">
        <v>43040</v>
      </c>
      <c r="AF23" s="87">
        <v>43404</v>
      </c>
      <c r="AG23" s="53" t="s">
        <v>104</v>
      </c>
      <c r="AH23" s="41" t="s">
        <v>134</v>
      </c>
      <c r="AI23" s="41" t="s">
        <v>64</v>
      </c>
    </row>
    <row r="24" spans="1:35" ht="70.5" customHeight="1">
      <c r="A24" s="22">
        <v>10</v>
      </c>
      <c r="B24" s="29" t="s">
        <v>98</v>
      </c>
      <c r="C24" s="30" t="s">
        <v>80</v>
      </c>
      <c r="D24" s="30" t="s">
        <v>99</v>
      </c>
      <c r="E24" s="31" t="s">
        <v>100</v>
      </c>
      <c r="F24" s="31" t="s">
        <v>79</v>
      </c>
      <c r="G24" s="30" t="s">
        <v>80</v>
      </c>
      <c r="H24" s="31" t="s">
        <v>106</v>
      </c>
      <c r="I24" s="31"/>
      <c r="J24" s="32"/>
      <c r="K24" s="31" t="s">
        <v>105</v>
      </c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f t="shared" si="0"/>
        <v>0</v>
      </c>
      <c r="Y24" s="33"/>
      <c r="Z24" s="85">
        <v>0</v>
      </c>
      <c r="AA24" s="85" t="s">
        <v>73</v>
      </c>
      <c r="AB24" s="29" t="s">
        <v>166</v>
      </c>
      <c r="AC24" s="41" t="s">
        <v>102</v>
      </c>
      <c r="AD24" s="22" t="s">
        <v>115</v>
      </c>
      <c r="AE24" s="86">
        <v>43040</v>
      </c>
      <c r="AF24" s="87">
        <v>43404</v>
      </c>
      <c r="AG24" s="53" t="s">
        <v>104</v>
      </c>
      <c r="AH24" s="41" t="s">
        <v>134</v>
      </c>
      <c r="AI24" s="41" t="s">
        <v>64</v>
      </c>
    </row>
    <row r="25" spans="1:35" ht="70.5" customHeight="1">
      <c r="A25" s="22">
        <v>11</v>
      </c>
      <c r="B25" s="29" t="s">
        <v>98</v>
      </c>
      <c r="C25" s="30" t="s">
        <v>80</v>
      </c>
      <c r="D25" s="30" t="s">
        <v>99</v>
      </c>
      <c r="E25" s="31" t="s">
        <v>100</v>
      </c>
      <c r="F25" s="31" t="s">
        <v>79</v>
      </c>
      <c r="G25" s="30" t="s">
        <v>80</v>
      </c>
      <c r="H25" s="9" t="s">
        <v>107</v>
      </c>
      <c r="I25" s="31" t="s">
        <v>103</v>
      </c>
      <c r="J25" s="32"/>
      <c r="K25" s="31" t="s">
        <v>45</v>
      </c>
      <c r="L25" s="33">
        <v>29191.170000000002</v>
      </c>
      <c r="M25" s="33">
        <v>11737.900000000001</v>
      </c>
      <c r="N25" s="33">
        <v>12209.61</v>
      </c>
      <c r="O25" s="33">
        <v>3356.82</v>
      </c>
      <c r="P25" s="33">
        <v>10893.210000000001</v>
      </c>
      <c r="Q25" s="33">
        <v>932.45</v>
      </c>
      <c r="R25" s="33">
        <v>734.99</v>
      </c>
      <c r="S25" s="33">
        <v>548.5</v>
      </c>
      <c r="T25" s="33">
        <v>866.63</v>
      </c>
      <c r="U25" s="33">
        <v>921.48</v>
      </c>
      <c r="V25" s="33">
        <v>19702.120000000003</v>
      </c>
      <c r="W25" s="33">
        <v>12067</v>
      </c>
      <c r="X25" s="33">
        <f t="shared" si="0"/>
        <v>103161.88</v>
      </c>
      <c r="Y25" s="33">
        <f>X25</f>
        <v>103161.88</v>
      </c>
      <c r="Z25" s="33" t="s">
        <v>73</v>
      </c>
      <c r="AA25" s="33" t="s">
        <v>73</v>
      </c>
      <c r="AB25" s="29" t="s">
        <v>166</v>
      </c>
      <c r="AC25" s="41" t="s">
        <v>102</v>
      </c>
      <c r="AD25" s="22" t="s">
        <v>115</v>
      </c>
      <c r="AE25" s="86">
        <v>43040</v>
      </c>
      <c r="AF25" s="87">
        <v>43404</v>
      </c>
      <c r="AG25" s="53" t="s">
        <v>104</v>
      </c>
      <c r="AH25" s="41" t="s">
        <v>134</v>
      </c>
      <c r="AI25" s="41" t="s">
        <v>64</v>
      </c>
    </row>
    <row r="26" spans="1:35" ht="81">
      <c r="A26" s="22">
        <v>12</v>
      </c>
      <c r="B26" s="29" t="s">
        <v>109</v>
      </c>
      <c r="C26" s="30" t="s">
        <v>53</v>
      </c>
      <c r="D26" s="30" t="s">
        <v>110</v>
      </c>
      <c r="E26" s="31" t="s">
        <v>111</v>
      </c>
      <c r="F26" s="31" t="s">
        <v>55</v>
      </c>
      <c r="G26" s="30" t="s">
        <v>71</v>
      </c>
      <c r="H26" s="9" t="s">
        <v>113</v>
      </c>
      <c r="I26" s="31" t="s">
        <v>114</v>
      </c>
      <c r="J26" s="32"/>
      <c r="K26" s="31" t="s">
        <v>42</v>
      </c>
      <c r="L26" s="33">
        <v>77999.044</v>
      </c>
      <c r="M26" s="33">
        <v>58121.232</v>
      </c>
      <c r="N26" s="33">
        <v>60488.16</v>
      </c>
      <c r="O26" s="33">
        <v>37180.494</v>
      </c>
      <c r="P26" s="33">
        <v>19625.778000000002</v>
      </c>
      <c r="Q26" s="33">
        <v>13675.584</v>
      </c>
      <c r="R26" s="33">
        <v>12601.7</v>
      </c>
      <c r="S26" s="33">
        <v>13160.558</v>
      </c>
      <c r="T26" s="33">
        <v>13379.718</v>
      </c>
      <c r="U26" s="33">
        <v>35997.03</v>
      </c>
      <c r="V26" s="33">
        <v>58373.266</v>
      </c>
      <c r="W26" s="33">
        <v>62822.214</v>
      </c>
      <c r="X26" s="33">
        <f t="shared" si="0"/>
        <v>463424.77800000005</v>
      </c>
      <c r="Y26" s="33">
        <v>0</v>
      </c>
      <c r="Z26" s="85">
        <f>X26</f>
        <v>463424.77800000005</v>
      </c>
      <c r="AA26" s="85" t="s">
        <v>87</v>
      </c>
      <c r="AB26" s="41" t="s">
        <v>163</v>
      </c>
      <c r="AC26" s="41" t="s">
        <v>112</v>
      </c>
      <c r="AD26" s="22" t="s">
        <v>141</v>
      </c>
      <c r="AE26" s="86">
        <v>43040</v>
      </c>
      <c r="AF26" s="87">
        <v>43404</v>
      </c>
      <c r="AG26" s="53" t="s">
        <v>144</v>
      </c>
      <c r="AH26" s="41" t="s">
        <v>134</v>
      </c>
      <c r="AI26" s="41" t="s">
        <v>64</v>
      </c>
    </row>
    <row r="27" spans="1:35" ht="54">
      <c r="A27" s="22">
        <v>13</v>
      </c>
      <c r="B27" s="29" t="s">
        <v>116</v>
      </c>
      <c r="C27" s="30" t="s">
        <v>80</v>
      </c>
      <c r="D27" s="30" t="s">
        <v>160</v>
      </c>
      <c r="E27" s="31" t="s">
        <v>118</v>
      </c>
      <c r="F27" s="31" t="s">
        <v>79</v>
      </c>
      <c r="G27" s="30" t="s">
        <v>80</v>
      </c>
      <c r="H27" s="9" t="s">
        <v>119</v>
      </c>
      <c r="I27" s="31" t="s">
        <v>120</v>
      </c>
      <c r="J27" s="32"/>
      <c r="K27" s="31" t="s">
        <v>42</v>
      </c>
      <c r="L27" s="33">
        <v>21661</v>
      </c>
      <c r="M27" s="33">
        <v>17194</v>
      </c>
      <c r="N27" s="33">
        <v>14624</v>
      </c>
      <c r="O27" s="33">
        <v>6387</v>
      </c>
      <c r="P27" s="33">
        <v>1499</v>
      </c>
      <c r="Q27" s="33">
        <v>0</v>
      </c>
      <c r="R27" s="33">
        <v>0</v>
      </c>
      <c r="S27" s="33">
        <v>0</v>
      </c>
      <c r="T27" s="33">
        <v>1011</v>
      </c>
      <c r="U27" s="33">
        <v>15931</v>
      </c>
      <c r="V27" s="33">
        <v>10898</v>
      </c>
      <c r="W27" s="33">
        <v>20012</v>
      </c>
      <c r="X27" s="33">
        <f t="shared" si="0"/>
        <v>109217</v>
      </c>
      <c r="Y27" s="33"/>
      <c r="Z27" s="33">
        <f>X27</f>
        <v>109217</v>
      </c>
      <c r="AA27" s="85" t="s">
        <v>87</v>
      </c>
      <c r="AB27" s="41" t="s">
        <v>121</v>
      </c>
      <c r="AC27" s="41" t="s">
        <v>164</v>
      </c>
      <c r="AD27" s="22" t="s">
        <v>142</v>
      </c>
      <c r="AE27" s="86">
        <v>43040</v>
      </c>
      <c r="AF27" s="87">
        <v>43404</v>
      </c>
      <c r="AG27" s="53" t="s">
        <v>144</v>
      </c>
      <c r="AH27" s="41" t="s">
        <v>134</v>
      </c>
      <c r="AI27" s="41" t="s">
        <v>64</v>
      </c>
    </row>
    <row r="28" spans="1:35" ht="54">
      <c r="A28" s="22">
        <v>14</v>
      </c>
      <c r="B28" s="29" t="s">
        <v>116</v>
      </c>
      <c r="C28" s="30" t="s">
        <v>80</v>
      </c>
      <c r="D28" s="30" t="s">
        <v>125</v>
      </c>
      <c r="E28" s="31" t="s">
        <v>124</v>
      </c>
      <c r="F28" s="31" t="s">
        <v>79</v>
      </c>
      <c r="G28" s="30" t="s">
        <v>80</v>
      </c>
      <c r="H28" s="9" t="s">
        <v>122</v>
      </c>
      <c r="I28" s="31" t="s">
        <v>123</v>
      </c>
      <c r="J28" s="32"/>
      <c r="K28" s="31" t="s">
        <v>42</v>
      </c>
      <c r="L28" s="33">
        <v>25349</v>
      </c>
      <c r="M28" s="33">
        <v>18400</v>
      </c>
      <c r="N28" s="33">
        <v>16680</v>
      </c>
      <c r="O28" s="33">
        <v>6277</v>
      </c>
      <c r="P28" s="33">
        <v>1377</v>
      </c>
      <c r="Q28" s="33">
        <v>0</v>
      </c>
      <c r="R28" s="33">
        <v>0</v>
      </c>
      <c r="S28" s="33">
        <v>0</v>
      </c>
      <c r="T28" s="33">
        <v>483</v>
      </c>
      <c r="U28" s="33">
        <v>16043</v>
      </c>
      <c r="V28" s="33">
        <v>12921</v>
      </c>
      <c r="W28" s="33">
        <v>23926</v>
      </c>
      <c r="X28" s="33">
        <f t="shared" si="0"/>
        <v>121456</v>
      </c>
      <c r="Y28" s="33"/>
      <c r="Z28" s="33">
        <f>X28</f>
        <v>121456</v>
      </c>
      <c r="AA28" s="85" t="s">
        <v>87</v>
      </c>
      <c r="AB28" s="41" t="s">
        <v>121</v>
      </c>
      <c r="AC28" s="41" t="s">
        <v>164</v>
      </c>
      <c r="AD28" s="22" t="s">
        <v>142</v>
      </c>
      <c r="AE28" s="86">
        <v>43040</v>
      </c>
      <c r="AF28" s="87">
        <v>43404</v>
      </c>
      <c r="AG28" s="53" t="s">
        <v>144</v>
      </c>
      <c r="AH28" s="41" t="s">
        <v>134</v>
      </c>
      <c r="AI28" s="41" t="s">
        <v>64</v>
      </c>
    </row>
    <row r="29" spans="1:35" ht="54">
      <c r="A29" s="22">
        <v>15</v>
      </c>
      <c r="B29" s="29" t="s">
        <v>116</v>
      </c>
      <c r="C29" s="30" t="s">
        <v>80</v>
      </c>
      <c r="D29" s="30" t="s">
        <v>125</v>
      </c>
      <c r="E29" s="31" t="s">
        <v>126</v>
      </c>
      <c r="F29" s="31" t="s">
        <v>79</v>
      </c>
      <c r="G29" s="30" t="s">
        <v>80</v>
      </c>
      <c r="H29" s="9" t="s">
        <v>127</v>
      </c>
      <c r="I29" s="31"/>
      <c r="J29" s="32"/>
      <c r="K29" s="31" t="s">
        <v>43</v>
      </c>
      <c r="L29" s="33">
        <v>390</v>
      </c>
      <c r="M29" s="33">
        <v>390</v>
      </c>
      <c r="N29" s="33">
        <v>390</v>
      </c>
      <c r="O29" s="33">
        <v>412</v>
      </c>
      <c r="P29" s="33">
        <v>412</v>
      </c>
      <c r="Q29" s="33">
        <v>412</v>
      </c>
      <c r="R29" s="33">
        <v>412</v>
      </c>
      <c r="S29" s="33">
        <v>1820</v>
      </c>
      <c r="T29" s="33">
        <v>1820</v>
      </c>
      <c r="U29" s="33">
        <v>60</v>
      </c>
      <c r="V29" s="33">
        <v>60</v>
      </c>
      <c r="W29" s="33">
        <v>770</v>
      </c>
      <c r="X29" s="33">
        <f t="shared" si="0"/>
        <v>7348</v>
      </c>
      <c r="Y29" s="33">
        <f>X29</f>
        <v>7348</v>
      </c>
      <c r="Z29" s="33">
        <v>0</v>
      </c>
      <c r="AA29" s="33" t="s">
        <v>73</v>
      </c>
      <c r="AB29" s="41" t="s">
        <v>121</v>
      </c>
      <c r="AC29" s="41" t="s">
        <v>164</v>
      </c>
      <c r="AD29" s="22" t="s">
        <v>142</v>
      </c>
      <c r="AE29" s="86">
        <v>43040</v>
      </c>
      <c r="AF29" s="87">
        <v>43404</v>
      </c>
      <c r="AG29" s="53" t="s">
        <v>144</v>
      </c>
      <c r="AH29" s="41" t="s">
        <v>134</v>
      </c>
      <c r="AI29" s="41" t="s">
        <v>64</v>
      </c>
    </row>
    <row r="30" spans="1:35" ht="58.5" customHeight="1">
      <c r="A30" s="22">
        <v>16</v>
      </c>
      <c r="B30" s="29" t="s">
        <v>147</v>
      </c>
      <c r="C30" s="30" t="s">
        <v>53</v>
      </c>
      <c r="D30" s="30" t="s">
        <v>148</v>
      </c>
      <c r="E30" s="31" t="s">
        <v>118</v>
      </c>
      <c r="F30" s="31" t="s">
        <v>55</v>
      </c>
      <c r="G30" s="30" t="s">
        <v>71</v>
      </c>
      <c r="H30" s="78" t="s">
        <v>149</v>
      </c>
      <c r="I30" s="31" t="s">
        <v>150</v>
      </c>
      <c r="J30" s="32"/>
      <c r="K30" s="31" t="s">
        <v>42</v>
      </c>
      <c r="L30" s="33">
        <v>11349</v>
      </c>
      <c r="M30" s="33">
        <f>2918+13120</f>
        <v>16038</v>
      </c>
      <c r="N30" s="33">
        <f>4592+3375</f>
        <v>7967</v>
      </c>
      <c r="O30" s="33">
        <v>9588</v>
      </c>
      <c r="P30" s="33">
        <v>4281</v>
      </c>
      <c r="Q30" s="33">
        <f>1045+618</f>
        <v>1663</v>
      </c>
      <c r="R30" s="33">
        <v>2123</v>
      </c>
      <c r="S30" s="33">
        <v>2516</v>
      </c>
      <c r="T30" s="33">
        <v>3402</v>
      </c>
      <c r="U30" s="33">
        <v>12401</v>
      </c>
      <c r="V30" s="33">
        <v>13086</v>
      </c>
      <c r="W30" s="33">
        <v>22079</v>
      </c>
      <c r="X30" s="33">
        <f>SUM(L30:W30)</f>
        <v>106493</v>
      </c>
      <c r="Y30" s="33">
        <f>X30</f>
        <v>106493</v>
      </c>
      <c r="Z30" s="33">
        <v>0</v>
      </c>
      <c r="AA30" s="33" t="s">
        <v>151</v>
      </c>
      <c r="AB30" s="41" t="s">
        <v>165</v>
      </c>
      <c r="AC30" s="41" t="s">
        <v>152</v>
      </c>
      <c r="AD30" s="22" t="s">
        <v>153</v>
      </c>
      <c r="AE30" s="86">
        <v>43040</v>
      </c>
      <c r="AF30" s="87">
        <v>43404</v>
      </c>
      <c r="AG30" s="53" t="s">
        <v>144</v>
      </c>
      <c r="AH30" s="41" t="s">
        <v>134</v>
      </c>
      <c r="AI30" s="41" t="s">
        <v>64</v>
      </c>
    </row>
    <row r="31" spans="1:35" ht="57.75" customHeight="1">
      <c r="A31" s="22">
        <v>17</v>
      </c>
      <c r="B31" s="29" t="s">
        <v>147</v>
      </c>
      <c r="C31" s="30" t="s">
        <v>53</v>
      </c>
      <c r="D31" s="30" t="s">
        <v>148</v>
      </c>
      <c r="E31" s="31" t="s">
        <v>154</v>
      </c>
      <c r="F31" s="31" t="s">
        <v>55</v>
      </c>
      <c r="G31" s="30" t="s">
        <v>71</v>
      </c>
      <c r="H31" s="78" t="s">
        <v>155</v>
      </c>
      <c r="I31" s="31" t="s">
        <v>156</v>
      </c>
      <c r="J31" s="32"/>
      <c r="K31" s="31" t="s">
        <v>42</v>
      </c>
      <c r="L31" s="33">
        <v>23728</v>
      </c>
      <c r="M31" s="33">
        <f>5814+26152</f>
        <v>31966</v>
      </c>
      <c r="N31" s="33">
        <f>10082+7386</f>
        <v>17468</v>
      </c>
      <c r="O31" s="33">
        <v>21401</v>
      </c>
      <c r="P31" s="33">
        <v>7024</v>
      </c>
      <c r="Q31" s="33">
        <f>5057+2978</f>
        <v>8035</v>
      </c>
      <c r="R31" s="33">
        <v>8768</v>
      </c>
      <c r="S31" s="33">
        <v>5319</v>
      </c>
      <c r="T31" s="33">
        <v>8607</v>
      </c>
      <c r="U31" s="33">
        <v>24446</v>
      </c>
      <c r="V31" s="33">
        <v>27137</v>
      </c>
      <c r="W31" s="33">
        <v>49267</v>
      </c>
      <c r="X31" s="33">
        <f>SUM(L31:W31)</f>
        <v>233166</v>
      </c>
      <c r="Y31" s="33"/>
      <c r="Z31" s="33">
        <f>X31</f>
        <v>233166</v>
      </c>
      <c r="AA31" s="33" t="s">
        <v>157</v>
      </c>
      <c r="AB31" s="41" t="s">
        <v>165</v>
      </c>
      <c r="AC31" s="41" t="s">
        <v>152</v>
      </c>
      <c r="AD31" s="22" t="s">
        <v>153</v>
      </c>
      <c r="AE31" s="86">
        <v>43040</v>
      </c>
      <c r="AF31" s="87">
        <v>43404</v>
      </c>
      <c r="AG31" s="53" t="s">
        <v>144</v>
      </c>
      <c r="AH31" s="41" t="s">
        <v>134</v>
      </c>
      <c r="AI31" s="41" t="s">
        <v>64</v>
      </c>
    </row>
    <row r="32" spans="1:35" ht="40.5" customHeight="1">
      <c r="A32" s="22"/>
      <c r="B32" s="29"/>
      <c r="C32" s="30"/>
      <c r="D32" s="30"/>
      <c r="E32" s="31"/>
      <c r="F32" s="31"/>
      <c r="G32" s="30"/>
      <c r="I32" s="31"/>
      <c r="J32" s="32"/>
      <c r="K32" s="3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41"/>
      <c r="AC32" s="41"/>
      <c r="AD32" s="35"/>
      <c r="AE32" s="36"/>
      <c r="AF32" s="54"/>
      <c r="AG32" s="53"/>
      <c r="AH32" s="55"/>
      <c r="AI32" s="55"/>
    </row>
    <row r="33" spans="1:35" ht="40.5" customHeight="1">
      <c r="A33" s="22"/>
      <c r="B33" s="29"/>
      <c r="C33" s="30"/>
      <c r="D33" s="30"/>
      <c r="E33" s="31"/>
      <c r="F33" s="31"/>
      <c r="G33" s="30"/>
      <c r="I33" s="31"/>
      <c r="J33" s="32"/>
      <c r="K33" s="3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41"/>
      <c r="AC33" s="41"/>
      <c r="AD33" s="35"/>
      <c r="AE33" s="36"/>
      <c r="AF33" s="54"/>
      <c r="AG33" s="53"/>
      <c r="AH33" s="55"/>
      <c r="AI33" s="55"/>
    </row>
    <row r="34" spans="1:35" ht="40.5" customHeight="1">
      <c r="A34" s="22"/>
      <c r="B34" s="29"/>
      <c r="C34" s="30"/>
      <c r="D34" s="30"/>
      <c r="E34" s="31"/>
      <c r="F34" s="31"/>
      <c r="G34" s="30"/>
      <c r="H34" s="31"/>
      <c r="I34" s="31"/>
      <c r="J34" s="32"/>
      <c r="K34" s="31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34"/>
      <c r="AB34" s="29"/>
      <c r="AC34" s="41"/>
      <c r="AD34" s="35"/>
      <c r="AE34" s="36"/>
      <c r="AF34" s="54"/>
      <c r="AG34" s="53"/>
      <c r="AH34" s="55"/>
      <c r="AI34" s="55"/>
    </row>
    <row r="35" spans="1:35" ht="40.5" customHeight="1">
      <c r="A35" s="22"/>
      <c r="B35" s="29"/>
      <c r="C35" s="30"/>
      <c r="D35" s="30"/>
      <c r="E35" s="31"/>
      <c r="F35" s="31"/>
      <c r="G35" s="30"/>
      <c r="H35" s="31"/>
      <c r="I35" s="31"/>
      <c r="J35" s="32"/>
      <c r="K35" s="31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34"/>
      <c r="AB35" s="29"/>
      <c r="AC35" s="41"/>
      <c r="AD35" s="35"/>
      <c r="AE35" s="36"/>
      <c r="AF35" s="54"/>
      <c r="AG35" s="53"/>
      <c r="AH35" s="55"/>
      <c r="AI35" s="55"/>
    </row>
    <row r="36" spans="1:35" ht="40.5" customHeight="1">
      <c r="A36" s="22"/>
      <c r="B36" s="29"/>
      <c r="C36" s="30"/>
      <c r="D36" s="30"/>
      <c r="E36" s="31"/>
      <c r="F36" s="31"/>
      <c r="G36" s="30"/>
      <c r="H36" s="31"/>
      <c r="I36" s="31"/>
      <c r="J36" s="32"/>
      <c r="K36" s="3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29"/>
      <c r="AC36" s="41"/>
      <c r="AD36" s="35"/>
      <c r="AE36" s="36"/>
      <c r="AF36" s="54"/>
      <c r="AG36" s="53"/>
      <c r="AH36" s="55"/>
      <c r="AI36" s="55"/>
    </row>
    <row r="37" spans="1:35" ht="40.5" customHeight="1">
      <c r="A37" s="22"/>
      <c r="B37" s="29"/>
      <c r="C37" s="30"/>
      <c r="D37" s="30"/>
      <c r="E37" s="31"/>
      <c r="F37" s="31"/>
      <c r="G37" s="30"/>
      <c r="H37" s="31"/>
      <c r="I37" s="31"/>
      <c r="J37" s="32"/>
      <c r="K37" s="31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41"/>
      <c r="AC37" s="41"/>
      <c r="AD37" s="35"/>
      <c r="AE37" s="36"/>
      <c r="AF37" s="54"/>
      <c r="AG37" s="53"/>
      <c r="AH37" s="55"/>
      <c r="AI37" s="55"/>
    </row>
    <row r="38" spans="9:27" ht="15.75" customHeight="1">
      <c r="I38" s="9" t="s">
        <v>34</v>
      </c>
      <c r="J38" s="61">
        <f>SUBTOTAL(9,J15:J31)</f>
        <v>2051</v>
      </c>
      <c r="W38" s="9" t="s">
        <v>34</v>
      </c>
      <c r="X38" s="61">
        <f>SUBTOTAL(9,X15:X31)</f>
        <v>4988006.948</v>
      </c>
      <c r="Y38" s="61">
        <f>SUBTOTAL(9,Y15:Y31)</f>
        <v>2777507.13</v>
      </c>
      <c r="Z38" s="61">
        <f>SUBTOTAL(9,Z15:Z31)</f>
        <v>2210499.818</v>
      </c>
      <c r="AA38" s="61"/>
    </row>
    <row r="39" ht="15.75" customHeight="1" hidden="1"/>
    <row r="40" ht="15.75" customHeight="1" hidden="1">
      <c r="K40" s="4"/>
    </row>
    <row r="41" spans="2:4" ht="15.75" customHeight="1" hidden="1">
      <c r="B41" s="69"/>
      <c r="C41" s="13"/>
      <c r="D41" s="57"/>
    </row>
    <row r="42" spans="1:5" ht="41.25" customHeight="1" hidden="1">
      <c r="A42" s="88"/>
      <c r="B42" s="89"/>
      <c r="C42" s="89"/>
      <c r="D42" s="23"/>
      <c r="E42" s="23"/>
    </row>
    <row r="43" spans="1:5" ht="31.5" customHeight="1" hidden="1">
      <c r="A43" s="88"/>
      <c r="B43" s="89"/>
      <c r="C43" s="89"/>
      <c r="D43" s="57"/>
      <c r="E43" s="57"/>
    </row>
    <row r="44" spans="1:5" ht="32.25" customHeight="1" hidden="1">
      <c r="A44" s="67"/>
      <c r="B44" s="13"/>
      <c r="C44" s="57"/>
      <c r="D44" s="58"/>
      <c r="E44" s="58"/>
    </row>
    <row r="45" spans="1:5" ht="32.25" customHeight="1" hidden="1">
      <c r="A45" s="68"/>
      <c r="B45" s="70"/>
      <c r="C45" s="71"/>
      <c r="D45" s="59"/>
      <c r="E45" s="59"/>
    </row>
    <row r="46" spans="2:5" ht="40.5" customHeight="1" hidden="1">
      <c r="B46" s="13"/>
      <c r="C46" s="71"/>
      <c r="D46" s="59"/>
      <c r="E46" s="59"/>
    </row>
    <row r="47" ht="15.75" customHeight="1" hidden="1"/>
    <row r="48" ht="13.5">
      <c r="B48" s="66"/>
    </row>
    <row r="49" spans="2:5" ht="15.75" customHeight="1">
      <c r="B49" s="63" t="s">
        <v>39</v>
      </c>
      <c r="C49" s="63" t="s">
        <v>40</v>
      </c>
      <c r="D49" s="64" t="s">
        <v>133</v>
      </c>
      <c r="E49" s="65" t="s">
        <v>41</v>
      </c>
    </row>
    <row r="50" spans="2:5" ht="15.75" customHeight="1">
      <c r="B50" s="41" t="s">
        <v>105</v>
      </c>
      <c r="C50" s="41">
        <f>COUNTIF(K15:K37,"W-1.1")</f>
        <v>1</v>
      </c>
      <c r="D50" s="27">
        <f>SUMIF($K$15:$K$37,"W-1",$X$15:$X$37)</f>
        <v>0</v>
      </c>
      <c r="E50" s="26" t="s">
        <v>49</v>
      </c>
    </row>
    <row r="51" spans="2:5" ht="15.75" customHeight="1">
      <c r="B51" s="41" t="s">
        <v>43</v>
      </c>
      <c r="C51" s="41">
        <f>COUNTIF(K15:K37,"W-2.1")</f>
        <v>1</v>
      </c>
      <c r="D51" s="27">
        <f>SUMIF($K$15:$K$37,"W-2.1",$X$15:$X$37)</f>
        <v>7348</v>
      </c>
      <c r="E51" s="26" t="s">
        <v>49</v>
      </c>
    </row>
    <row r="52" spans="2:5" ht="15.75" customHeight="1">
      <c r="B52" s="41" t="s">
        <v>44</v>
      </c>
      <c r="C52" s="41">
        <f>COUNTIF(K15:K37,"W-2.2")</f>
        <v>0</v>
      </c>
      <c r="D52" s="27">
        <f>SUMIF($K$15:$K$37,"W-2.2",$X$15:$X$37)</f>
        <v>0</v>
      </c>
      <c r="E52" s="26" t="s">
        <v>49</v>
      </c>
    </row>
    <row r="53" spans="2:5" ht="15.75" customHeight="1">
      <c r="B53" s="41" t="s">
        <v>45</v>
      </c>
      <c r="C53" s="41">
        <f>COUNTIF(K15:K37,"W-3.6")</f>
        <v>2</v>
      </c>
      <c r="D53" s="27">
        <f>SUMIF($K$15:$K$37,"W-3.6",$X$15:$X$37)</f>
        <v>174466.88</v>
      </c>
      <c r="E53" s="26" t="s">
        <v>49</v>
      </c>
    </row>
    <row r="54" spans="2:5" ht="15.75" customHeight="1">
      <c r="B54" s="41" t="s">
        <v>46</v>
      </c>
      <c r="C54" s="41">
        <f>COUNTIF(K15:K37,"W-3.9")</f>
        <v>0</v>
      </c>
      <c r="D54" s="27">
        <f>SUMIF($K$15:$K$37,"W-3.9",$X$15:$X$37)</f>
        <v>0</v>
      </c>
      <c r="E54" s="26" t="s">
        <v>49</v>
      </c>
    </row>
    <row r="55" spans="2:5" ht="15.75" customHeight="1">
      <c r="B55" s="41" t="s">
        <v>42</v>
      </c>
      <c r="C55" s="41">
        <f>COUNTIF(K15:K37,"W-4")</f>
        <v>9</v>
      </c>
      <c r="D55" s="27">
        <f>SUMIF($K$15:$K$37,"W-4",$X$15:$X$37)</f>
        <v>1969612.9679999999</v>
      </c>
      <c r="E55" s="26" t="s">
        <v>49</v>
      </c>
    </row>
    <row r="56" spans="2:5" ht="15.75" customHeight="1">
      <c r="B56" s="41" t="s">
        <v>47</v>
      </c>
      <c r="C56" s="41">
        <f>COUNTIF(K15:K37,"W-5.1")</f>
        <v>3</v>
      </c>
      <c r="D56" s="27">
        <f>SUMIF($K$15:$K$37,"W-5.1",$X$15:$X$37)</f>
        <v>1017962.1</v>
      </c>
      <c r="E56" s="22">
        <f>SUMIF($K$15:$K$37,"W-5.1",$J$15:$J$37)</f>
        <v>954</v>
      </c>
    </row>
    <row r="57" spans="2:5" ht="15.75" customHeight="1">
      <c r="B57" s="41" t="s">
        <v>48</v>
      </c>
      <c r="C57" s="41">
        <f>COUNTIF(K15:K37,"W-6.1")</f>
        <v>1</v>
      </c>
      <c r="D57" s="27">
        <f>SUMIF($K$15:$K$37,"W-6.1",$X$15:$X$37)</f>
        <v>1818617</v>
      </c>
      <c r="E57" s="22">
        <f>SUMIF($K$15:$K$37,"W-6.1",$J$15:$J$37)</f>
        <v>1097</v>
      </c>
    </row>
    <row r="58" spans="3:4" ht="15.75" customHeight="1">
      <c r="C58" s="41">
        <f>SUM(C50:C57)</f>
        <v>17</v>
      </c>
      <c r="D58" s="27">
        <f>SUM(D50:D57)</f>
        <v>4988006.948</v>
      </c>
    </row>
    <row r="61" ht="15.75" customHeight="1">
      <c r="G61" s="72"/>
    </row>
  </sheetData>
  <sheetProtection/>
  <autoFilter ref="A14:AL37"/>
  <mergeCells count="16">
    <mergeCell ref="C3:D3"/>
    <mergeCell ref="G3:AF3"/>
    <mergeCell ref="AE13:AF13"/>
    <mergeCell ref="C7:H7"/>
    <mergeCell ref="C8:H8"/>
    <mergeCell ref="C9:H9"/>
    <mergeCell ref="C10:H10"/>
    <mergeCell ref="C13:G13"/>
    <mergeCell ref="A42:A43"/>
    <mergeCell ref="C42:C43"/>
    <mergeCell ref="J13:K13"/>
    <mergeCell ref="C11:H11"/>
    <mergeCell ref="AB13:AD13"/>
    <mergeCell ref="L13:AA13"/>
    <mergeCell ref="C12:H12"/>
    <mergeCell ref="B42:B43"/>
  </mergeCells>
  <dataValidations count="2">
    <dataValidation type="list" allowBlank="1" showInputMessage="1" showErrorMessage="1" sqref="K15:K23 K25:K37">
      <formula1>"W-1,W-2.1,W-2.2,W-3.6,W-3.9,W-4,W-5.1,W-6.1"</formula1>
    </dataValidation>
    <dataValidation type="list" allowBlank="1" showInputMessage="1" showErrorMessage="1" sqref="K24">
      <formula1>"W-1.1,W-2.1,W-2.2,W-3.6,W-3.9,W-4,W-5.1,W-6.1"</formula1>
    </dataValidation>
  </dataValidations>
  <printOptions/>
  <pageMargins left="0.2755905511811024" right="0.1968503937007874" top="0.3937007874015748" bottom="0.3937007874015748" header="0" footer="0"/>
  <pageSetup fitToHeight="100" fitToWidth="1" horizontalDpi="600" verticalDpi="600" orientation="landscape" paperSize="8" scale="51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PageLayoutView="0" workbookViewId="0" topLeftCell="S20">
      <selection activeCell="AE19" activeCellId="4" sqref="AE15:AG15 AE16:AG16 AE17:AG17 AE18:AG18 AE19:AF31"/>
    </sheetView>
  </sheetViews>
  <sheetFormatPr defaultColWidth="9.00390625" defaultRowHeight="15.75" customHeight="1"/>
  <cols>
    <col min="1" max="1" width="3.625" style="7" customWidth="1"/>
    <col min="2" max="2" width="26.50390625" style="2" customWidth="1"/>
    <col min="3" max="3" width="14.125" style="2" bestFit="1" customWidth="1"/>
    <col min="4" max="4" width="16.00390625" style="28" bestFit="1" customWidth="1"/>
    <col min="5" max="5" width="6.75390625" style="37" customWidth="1"/>
    <col min="6" max="6" width="5.125" style="28" customWidth="1"/>
    <col min="7" max="7" width="14.125" style="2" bestFit="1" customWidth="1"/>
    <col min="8" max="8" width="8.375" style="9" customWidth="1"/>
    <col min="9" max="9" width="9.125" style="9" bestFit="1" customWidth="1"/>
    <col min="10" max="10" width="6.625" style="4" customWidth="1"/>
    <col min="11" max="11" width="6.625" style="1" customWidth="1"/>
    <col min="12" max="27" width="7.125" style="5" customWidth="1"/>
    <col min="28" max="28" width="19.00390625" style="2" customWidth="1"/>
    <col min="29" max="29" width="18.875" style="2" customWidth="1"/>
    <col min="30" max="30" width="8.375" style="1" bestFit="1" customWidth="1"/>
    <col min="31" max="32" width="7.875" style="6" bestFit="1" customWidth="1"/>
    <col min="33" max="33" width="7.875" style="6" customWidth="1"/>
    <col min="34" max="34" width="10.75390625" style="1" customWidth="1"/>
    <col min="35" max="35" width="14.25390625" style="1" customWidth="1"/>
    <col min="36" max="16384" width="9.00390625" style="1" customWidth="1"/>
  </cols>
  <sheetData>
    <row r="1" spans="1:33" ht="22.5" customHeight="1">
      <c r="A1" s="79" t="s">
        <v>159</v>
      </c>
      <c r="B1" s="7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84"/>
      <c r="AC1" s="52"/>
      <c r="AD1" s="52"/>
      <c r="AE1" s="52"/>
      <c r="AF1" s="52"/>
      <c r="AG1" s="52"/>
    </row>
    <row r="2" spans="3:9" ht="15.75" customHeight="1">
      <c r="C2" s="1"/>
      <c r="D2" s="1"/>
      <c r="E2" s="8"/>
      <c r="F2" s="1"/>
      <c r="G2" s="1"/>
      <c r="H2" s="3"/>
      <c r="I2" s="3"/>
    </row>
    <row r="3" spans="1:33" s="39" customFormat="1" ht="15.75" customHeight="1">
      <c r="A3" s="38"/>
      <c r="B3" s="76" t="s">
        <v>145</v>
      </c>
      <c r="C3" s="95"/>
      <c r="D3" s="95"/>
      <c r="E3" s="51"/>
      <c r="F3" s="51"/>
      <c r="G3" s="96" t="s">
        <v>35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96"/>
      <c r="AC3" s="96"/>
      <c r="AD3" s="96"/>
      <c r="AE3" s="96"/>
      <c r="AF3" s="96"/>
      <c r="AG3" s="75"/>
    </row>
    <row r="4" spans="2:33" ht="15.75" customHeight="1">
      <c r="B4" s="77" t="s">
        <v>146</v>
      </c>
      <c r="C4" s="11"/>
      <c r="D4" s="11"/>
      <c r="E4" s="8"/>
      <c r="F4" s="7"/>
      <c r="G4" s="1"/>
      <c r="H4" s="3"/>
      <c r="I4" s="3"/>
      <c r="AE4" s="10"/>
      <c r="AF4" s="10"/>
      <c r="AG4" s="10"/>
    </row>
    <row r="5" spans="2:33" ht="15.75" customHeight="1">
      <c r="B5" s="74" t="s">
        <v>139</v>
      </c>
      <c r="C5" s="12"/>
      <c r="D5" s="11"/>
      <c r="E5" s="8"/>
      <c r="F5" s="7"/>
      <c r="G5" s="1"/>
      <c r="H5" s="3"/>
      <c r="I5" s="3"/>
      <c r="AE5" s="10"/>
      <c r="AF5" s="10"/>
      <c r="AG5" s="10"/>
    </row>
    <row r="6" spans="3:33" ht="15.75" customHeight="1">
      <c r="C6" s="13"/>
      <c r="D6" s="7"/>
      <c r="E6" s="8"/>
      <c r="F6" s="7"/>
      <c r="G6" s="1"/>
      <c r="H6" s="3"/>
      <c r="I6" s="3"/>
      <c r="AE6" s="10"/>
      <c r="AF6" s="10"/>
      <c r="AG6" s="10"/>
    </row>
    <row r="7" spans="1:33" s="44" customFormat="1" ht="15.75" customHeight="1">
      <c r="A7" s="42"/>
      <c r="B7" s="47"/>
      <c r="C7" s="99"/>
      <c r="D7" s="99"/>
      <c r="E7" s="99"/>
      <c r="F7" s="99"/>
      <c r="G7" s="99"/>
      <c r="H7" s="99"/>
      <c r="I7" s="43"/>
      <c r="J7" s="46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5"/>
      <c r="AC7" s="45"/>
      <c r="AE7" s="50"/>
      <c r="AF7" s="50"/>
      <c r="AG7" s="50"/>
    </row>
    <row r="8" spans="2:11" ht="15.75" customHeight="1">
      <c r="B8" s="40"/>
      <c r="C8" s="94"/>
      <c r="D8" s="94"/>
      <c r="E8" s="94"/>
      <c r="F8" s="94"/>
      <c r="G8" s="94"/>
      <c r="H8" s="94"/>
      <c r="I8" s="14"/>
      <c r="K8" s="15"/>
    </row>
    <row r="9" spans="2:11" ht="15.75" customHeight="1">
      <c r="B9" s="40"/>
      <c r="C9" s="94"/>
      <c r="D9" s="94"/>
      <c r="E9" s="94"/>
      <c r="F9" s="94"/>
      <c r="G9" s="94"/>
      <c r="H9" s="94"/>
      <c r="I9" s="14"/>
      <c r="K9" s="15"/>
    </row>
    <row r="10" spans="2:11" ht="15.75" customHeight="1">
      <c r="B10" s="13"/>
      <c r="C10" s="94"/>
      <c r="D10" s="94"/>
      <c r="E10" s="94"/>
      <c r="F10" s="94"/>
      <c r="G10" s="94"/>
      <c r="H10" s="94"/>
      <c r="I10" s="14"/>
      <c r="J10" s="16"/>
      <c r="K10" s="15"/>
    </row>
    <row r="11" spans="2:11" ht="15.75" customHeight="1">
      <c r="B11" s="13"/>
      <c r="C11" s="91"/>
      <c r="D11" s="91"/>
      <c r="E11" s="91"/>
      <c r="F11" s="91"/>
      <c r="G11" s="91"/>
      <c r="H11" s="91"/>
      <c r="I11" s="14"/>
      <c r="J11" s="16"/>
      <c r="K11" s="15"/>
    </row>
    <row r="12" spans="1:33" ht="15" customHeight="1">
      <c r="A12" s="17"/>
      <c r="B12" s="18"/>
      <c r="C12" s="94"/>
      <c r="D12" s="94"/>
      <c r="E12" s="94"/>
      <c r="F12" s="94"/>
      <c r="G12" s="94"/>
      <c r="H12" s="94"/>
      <c r="I12" s="19"/>
      <c r="J12" s="20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E12" s="1"/>
      <c r="AF12" s="1"/>
      <c r="AG12" s="1"/>
    </row>
    <row r="13" spans="3:35" s="2" customFormat="1" ht="31.5" customHeight="1">
      <c r="C13" s="90" t="s">
        <v>32</v>
      </c>
      <c r="D13" s="90"/>
      <c r="E13" s="90"/>
      <c r="F13" s="90"/>
      <c r="G13" s="90"/>
      <c r="H13" s="23"/>
      <c r="I13" s="23"/>
      <c r="J13" s="90" t="s">
        <v>13</v>
      </c>
      <c r="K13" s="90"/>
      <c r="L13" s="92" t="s">
        <v>30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0" t="s">
        <v>33</v>
      </c>
      <c r="AC13" s="90"/>
      <c r="AD13" s="90"/>
      <c r="AE13" s="98" t="s">
        <v>135</v>
      </c>
      <c r="AF13" s="98"/>
      <c r="AG13" s="62"/>
      <c r="AH13" s="60"/>
      <c r="AI13" s="60"/>
    </row>
    <row r="14" spans="1:35" s="28" customFormat="1" ht="67.5">
      <c r="A14" s="22" t="s">
        <v>1</v>
      </c>
      <c r="B14" s="22" t="s">
        <v>31</v>
      </c>
      <c r="C14" s="22" t="s">
        <v>6</v>
      </c>
      <c r="D14" s="22" t="s">
        <v>7</v>
      </c>
      <c r="E14" s="26" t="s">
        <v>11</v>
      </c>
      <c r="F14" s="22" t="s">
        <v>12</v>
      </c>
      <c r="G14" s="22" t="s">
        <v>3</v>
      </c>
      <c r="H14" s="26" t="s">
        <v>14</v>
      </c>
      <c r="I14" s="26" t="s">
        <v>15</v>
      </c>
      <c r="J14" s="24" t="s">
        <v>82</v>
      </c>
      <c r="K14" s="27" t="s">
        <v>8</v>
      </c>
      <c r="L14" s="24" t="s">
        <v>16</v>
      </c>
      <c r="M14" s="24" t="s">
        <v>17</v>
      </c>
      <c r="N14" s="24" t="s">
        <v>18</v>
      </c>
      <c r="O14" s="24" t="s">
        <v>19</v>
      </c>
      <c r="P14" s="24" t="s">
        <v>20</v>
      </c>
      <c r="Q14" s="24" t="s">
        <v>21</v>
      </c>
      <c r="R14" s="24" t="s">
        <v>22</v>
      </c>
      <c r="S14" s="24" t="s">
        <v>23</v>
      </c>
      <c r="T14" s="24" t="s">
        <v>24</v>
      </c>
      <c r="U14" s="24" t="s">
        <v>25</v>
      </c>
      <c r="V14" s="24" t="s">
        <v>26</v>
      </c>
      <c r="W14" s="24" t="s">
        <v>27</v>
      </c>
      <c r="X14" s="24" t="s">
        <v>2</v>
      </c>
      <c r="Y14" s="24" t="s">
        <v>37</v>
      </c>
      <c r="Z14" s="24" t="s">
        <v>36</v>
      </c>
      <c r="AA14" s="24" t="s">
        <v>36</v>
      </c>
      <c r="AB14" s="22" t="s">
        <v>5</v>
      </c>
      <c r="AC14" s="22" t="s">
        <v>4</v>
      </c>
      <c r="AD14" s="22" t="s">
        <v>0</v>
      </c>
      <c r="AE14" s="25" t="s">
        <v>9</v>
      </c>
      <c r="AF14" s="53" t="s">
        <v>10</v>
      </c>
      <c r="AG14" s="25" t="s">
        <v>38</v>
      </c>
      <c r="AH14" s="56" t="s">
        <v>28</v>
      </c>
      <c r="AI14" s="56" t="s">
        <v>29</v>
      </c>
    </row>
    <row r="15" spans="1:35" s="2" customFormat="1" ht="94.5">
      <c r="A15" s="22">
        <v>1</v>
      </c>
      <c r="B15" s="29" t="s">
        <v>52</v>
      </c>
      <c r="C15" s="30" t="s">
        <v>53</v>
      </c>
      <c r="D15" s="30" t="s">
        <v>58</v>
      </c>
      <c r="E15" s="31" t="s">
        <v>56</v>
      </c>
      <c r="F15" s="31"/>
      <c r="G15" s="30" t="s">
        <v>71</v>
      </c>
      <c r="H15" s="31" t="s">
        <v>67</v>
      </c>
      <c r="I15" s="31" t="s">
        <v>50</v>
      </c>
      <c r="J15" s="32"/>
      <c r="K15" s="31" t="s">
        <v>42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f>17000*10.958</f>
        <v>186286</v>
      </c>
      <c r="Y15" s="33">
        <f>X15</f>
        <v>186286</v>
      </c>
      <c r="Z15" s="85"/>
      <c r="AA15" s="85" t="s">
        <v>73</v>
      </c>
      <c r="AB15" s="41" t="s">
        <v>161</v>
      </c>
      <c r="AC15" s="41" t="s">
        <v>54</v>
      </c>
      <c r="AD15" s="22" t="s">
        <v>136</v>
      </c>
      <c r="AE15" s="86">
        <v>43405</v>
      </c>
      <c r="AF15" s="87">
        <v>43769</v>
      </c>
      <c r="AG15" s="87" t="s">
        <v>170</v>
      </c>
      <c r="AH15" s="41" t="s">
        <v>134</v>
      </c>
      <c r="AI15" s="41" t="s">
        <v>64</v>
      </c>
    </row>
    <row r="16" spans="1:35" s="2" customFormat="1" ht="94.5">
      <c r="A16" s="22">
        <v>2</v>
      </c>
      <c r="B16" s="29" t="s">
        <v>52</v>
      </c>
      <c r="C16" s="30" t="s">
        <v>53</v>
      </c>
      <c r="D16" s="30" t="s">
        <v>59</v>
      </c>
      <c r="E16" s="31" t="s">
        <v>57</v>
      </c>
      <c r="F16" s="31" t="s">
        <v>55</v>
      </c>
      <c r="G16" s="30" t="s">
        <v>71</v>
      </c>
      <c r="H16" s="31" t="s">
        <v>65</v>
      </c>
      <c r="I16" s="31" t="s">
        <v>51</v>
      </c>
      <c r="J16" s="32"/>
      <c r="K16" s="31" t="s">
        <v>42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f>1200*10.97</f>
        <v>13164</v>
      </c>
      <c r="Y16" s="33">
        <v>0</v>
      </c>
      <c r="Z16" s="85">
        <f>X16</f>
        <v>13164</v>
      </c>
      <c r="AA16" s="85" t="s">
        <v>87</v>
      </c>
      <c r="AB16" s="41" t="s">
        <v>161</v>
      </c>
      <c r="AC16" s="41" t="s">
        <v>54</v>
      </c>
      <c r="AD16" s="22" t="s">
        <v>136</v>
      </c>
      <c r="AE16" s="86">
        <v>43405</v>
      </c>
      <c r="AF16" s="87">
        <v>43769</v>
      </c>
      <c r="AG16" s="87" t="s">
        <v>170</v>
      </c>
      <c r="AH16" s="41" t="s">
        <v>134</v>
      </c>
      <c r="AI16" s="41" t="s">
        <v>64</v>
      </c>
    </row>
    <row r="17" spans="1:35" s="2" customFormat="1" ht="94.5">
      <c r="A17" s="22">
        <v>3</v>
      </c>
      <c r="B17" s="29" t="s">
        <v>52</v>
      </c>
      <c r="C17" s="30" t="s">
        <v>53</v>
      </c>
      <c r="D17" s="30" t="s">
        <v>60</v>
      </c>
      <c r="E17" s="31" t="s">
        <v>57</v>
      </c>
      <c r="F17" s="31" t="s">
        <v>55</v>
      </c>
      <c r="G17" s="30" t="s">
        <v>71</v>
      </c>
      <c r="H17" s="31" t="s">
        <v>66</v>
      </c>
      <c r="I17" s="31" t="s">
        <v>61</v>
      </c>
      <c r="J17" s="32"/>
      <c r="K17" s="31" t="s">
        <v>45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f>6500*10.97</f>
        <v>71305</v>
      </c>
      <c r="Y17" s="33">
        <v>0</v>
      </c>
      <c r="Z17" s="85">
        <f>X17</f>
        <v>71305</v>
      </c>
      <c r="AA17" s="85" t="s">
        <v>87</v>
      </c>
      <c r="AB17" s="41" t="s">
        <v>161</v>
      </c>
      <c r="AC17" s="41" t="s">
        <v>54</v>
      </c>
      <c r="AD17" s="22" t="s">
        <v>136</v>
      </c>
      <c r="AE17" s="86">
        <v>43405</v>
      </c>
      <c r="AF17" s="87">
        <v>43769</v>
      </c>
      <c r="AG17" s="87" t="s">
        <v>170</v>
      </c>
      <c r="AH17" s="41" t="s">
        <v>134</v>
      </c>
      <c r="AI17" s="41" t="s">
        <v>64</v>
      </c>
    </row>
    <row r="18" spans="1:35" s="2" customFormat="1" ht="94.5">
      <c r="A18" s="22">
        <v>4</v>
      </c>
      <c r="B18" s="29" t="s">
        <v>74</v>
      </c>
      <c r="C18" s="30" t="s">
        <v>68</v>
      </c>
      <c r="D18" s="30" t="s">
        <v>70</v>
      </c>
      <c r="E18" s="31" t="s">
        <v>69</v>
      </c>
      <c r="F18" s="31" t="s">
        <v>55</v>
      </c>
      <c r="G18" s="30" t="s">
        <v>71</v>
      </c>
      <c r="H18" s="31" t="s">
        <v>72</v>
      </c>
      <c r="I18" s="31" t="s">
        <v>62</v>
      </c>
      <c r="J18" s="32"/>
      <c r="K18" s="31" t="s">
        <v>42</v>
      </c>
      <c r="L18" s="33">
        <v>13146</v>
      </c>
      <c r="M18" s="33">
        <v>12883</v>
      </c>
      <c r="N18" s="33">
        <v>18152</v>
      </c>
      <c r="O18" s="33">
        <v>11913</v>
      </c>
      <c r="P18" s="33">
        <v>4026</v>
      </c>
      <c r="Q18" s="33">
        <v>3299</v>
      </c>
      <c r="R18" s="33">
        <v>3270</v>
      </c>
      <c r="S18" s="33">
        <v>1389</v>
      </c>
      <c r="T18" s="33">
        <v>1762</v>
      </c>
      <c r="U18" s="33">
        <v>6557</v>
      </c>
      <c r="V18" s="33">
        <v>12078</v>
      </c>
      <c r="W18" s="33">
        <v>12472</v>
      </c>
      <c r="X18" s="33">
        <f aca="true" t="shared" si="0" ref="X18:X29">SUM(L18:W18)</f>
        <v>100947</v>
      </c>
      <c r="Y18" s="33">
        <f>X18</f>
        <v>100947</v>
      </c>
      <c r="Z18" s="85"/>
      <c r="AA18" s="85" t="s">
        <v>73</v>
      </c>
      <c r="AB18" s="29" t="s">
        <v>162</v>
      </c>
      <c r="AC18" s="41" t="s">
        <v>75</v>
      </c>
      <c r="AD18" s="22" t="s">
        <v>76</v>
      </c>
      <c r="AE18" s="86">
        <v>43405</v>
      </c>
      <c r="AF18" s="87">
        <v>43769</v>
      </c>
      <c r="AG18" s="87" t="s">
        <v>171</v>
      </c>
      <c r="AH18" s="41" t="s">
        <v>134</v>
      </c>
      <c r="AI18" s="41" t="s">
        <v>64</v>
      </c>
    </row>
    <row r="19" spans="1:35" s="2" customFormat="1" ht="108">
      <c r="A19" s="22">
        <v>5</v>
      </c>
      <c r="B19" s="29" t="s">
        <v>81</v>
      </c>
      <c r="C19" s="30" t="s">
        <v>80</v>
      </c>
      <c r="D19" s="30" t="s">
        <v>78</v>
      </c>
      <c r="E19" s="31" t="s">
        <v>77</v>
      </c>
      <c r="F19" s="31" t="s">
        <v>79</v>
      </c>
      <c r="G19" s="30" t="s">
        <v>80</v>
      </c>
      <c r="H19" s="31">
        <v>9029002246</v>
      </c>
      <c r="I19" s="31" t="s">
        <v>83</v>
      </c>
      <c r="J19" s="32">
        <v>318</v>
      </c>
      <c r="K19" s="31" t="s">
        <v>47</v>
      </c>
      <c r="L19" s="33">
        <v>52656</v>
      </c>
      <c r="M19" s="33">
        <v>26328</v>
      </c>
      <c r="N19" s="33">
        <v>47171</v>
      </c>
      <c r="O19" s="33">
        <v>27425</v>
      </c>
      <c r="P19" s="33">
        <v>16455</v>
      </c>
      <c r="Q19" s="33">
        <v>7679</v>
      </c>
      <c r="R19" s="33">
        <v>603.35</v>
      </c>
      <c r="S19" s="33">
        <v>3291</v>
      </c>
      <c r="T19" s="33">
        <v>9324.5</v>
      </c>
      <c r="U19" s="33">
        <v>17552</v>
      </c>
      <c r="V19" s="33">
        <v>32910</v>
      </c>
      <c r="W19" s="33">
        <v>40589</v>
      </c>
      <c r="X19" s="33">
        <f t="shared" si="0"/>
        <v>281983.85</v>
      </c>
      <c r="Y19" s="33">
        <v>0</v>
      </c>
      <c r="Z19" s="85">
        <f>X19</f>
        <v>281983.85</v>
      </c>
      <c r="AA19" s="85" t="s">
        <v>87</v>
      </c>
      <c r="AB19" s="41" t="s">
        <v>167</v>
      </c>
      <c r="AC19" s="41" t="s">
        <v>84</v>
      </c>
      <c r="AD19" s="22" t="s">
        <v>85</v>
      </c>
      <c r="AE19" s="86">
        <v>43405</v>
      </c>
      <c r="AF19" s="87">
        <v>43769</v>
      </c>
      <c r="AG19" s="53" t="s">
        <v>86</v>
      </c>
      <c r="AH19" s="41" t="s">
        <v>134</v>
      </c>
      <c r="AI19" s="41" t="s">
        <v>64</v>
      </c>
    </row>
    <row r="20" spans="1:35" s="2" customFormat="1" ht="66.75" customHeight="1">
      <c r="A20" s="22">
        <v>6</v>
      </c>
      <c r="B20" s="29" t="s">
        <v>88</v>
      </c>
      <c r="C20" s="29" t="s">
        <v>80</v>
      </c>
      <c r="D20" s="29" t="s">
        <v>90</v>
      </c>
      <c r="E20" s="31" t="s">
        <v>89</v>
      </c>
      <c r="F20" s="31" t="s">
        <v>79</v>
      </c>
      <c r="G20" s="30" t="s">
        <v>80</v>
      </c>
      <c r="H20" s="31">
        <v>9020030043</v>
      </c>
      <c r="I20" s="31">
        <v>5109859</v>
      </c>
      <c r="J20" s="32">
        <v>307</v>
      </c>
      <c r="K20" s="31" t="s">
        <v>47</v>
      </c>
      <c r="L20" s="33">
        <v>84137</v>
      </c>
      <c r="M20" s="33">
        <v>76035</v>
      </c>
      <c r="N20" s="33">
        <v>55670</v>
      </c>
      <c r="O20" s="33">
        <v>41374</v>
      </c>
      <c r="P20" s="33">
        <v>7955</v>
      </c>
      <c r="Q20" s="33">
        <v>5417</v>
      </c>
      <c r="R20" s="33">
        <v>1013</v>
      </c>
      <c r="S20" s="33">
        <v>4514</v>
      </c>
      <c r="T20" s="33">
        <v>5209</v>
      </c>
      <c r="U20" s="33">
        <v>21932</v>
      </c>
      <c r="V20" s="33">
        <v>42104</v>
      </c>
      <c r="W20" s="33">
        <v>51005</v>
      </c>
      <c r="X20" s="33">
        <f t="shared" si="0"/>
        <v>396365</v>
      </c>
      <c r="Y20" s="33">
        <v>0</v>
      </c>
      <c r="Z20" s="85">
        <f>X20</f>
        <v>396365</v>
      </c>
      <c r="AA20" s="85" t="s">
        <v>87</v>
      </c>
      <c r="AB20" s="41" t="s">
        <v>168</v>
      </c>
      <c r="AC20" s="41" t="s">
        <v>91</v>
      </c>
      <c r="AD20" s="22" t="s">
        <v>140</v>
      </c>
      <c r="AE20" s="86">
        <v>43405</v>
      </c>
      <c r="AF20" s="87">
        <v>43769</v>
      </c>
      <c r="AG20" s="53" t="s">
        <v>143</v>
      </c>
      <c r="AH20" s="41" t="s">
        <v>134</v>
      </c>
      <c r="AI20" s="41" t="s">
        <v>64</v>
      </c>
    </row>
    <row r="21" spans="1:35" s="2" customFormat="1" ht="53.25" customHeight="1">
      <c r="A21" s="22">
        <v>7</v>
      </c>
      <c r="B21" s="29" t="s">
        <v>92</v>
      </c>
      <c r="C21" s="30" t="s">
        <v>80</v>
      </c>
      <c r="D21" s="30" t="s">
        <v>93</v>
      </c>
      <c r="E21" s="31" t="s">
        <v>130</v>
      </c>
      <c r="F21" s="31" t="s">
        <v>79</v>
      </c>
      <c r="G21" s="30" t="s">
        <v>80</v>
      </c>
      <c r="H21" s="31" t="s">
        <v>95</v>
      </c>
      <c r="I21" s="31" t="s">
        <v>96</v>
      </c>
      <c r="J21" s="32">
        <v>1097</v>
      </c>
      <c r="K21" s="31" t="s">
        <v>48</v>
      </c>
      <c r="L21" s="33">
        <v>383666</v>
      </c>
      <c r="M21" s="33">
        <v>334462</v>
      </c>
      <c r="N21" s="33">
        <v>303354</v>
      </c>
      <c r="O21" s="33">
        <v>242417</v>
      </c>
      <c r="P21" s="33">
        <v>153631</v>
      </c>
      <c r="Q21" s="33">
        <v>125953</v>
      </c>
      <c r="R21" s="33">
        <v>122650</v>
      </c>
      <c r="S21" s="33">
        <v>104374</v>
      </c>
      <c r="T21" s="33">
        <v>48110</v>
      </c>
      <c r="U21" s="33">
        <v>193604</v>
      </c>
      <c r="V21" s="33">
        <v>230383</v>
      </c>
      <c r="W21" s="33">
        <v>250699</v>
      </c>
      <c r="X21" s="33">
        <f t="shared" si="0"/>
        <v>2493303</v>
      </c>
      <c r="Y21" s="33">
        <f>X21</f>
        <v>2493303</v>
      </c>
      <c r="Z21" s="85"/>
      <c r="AA21" s="85" t="s">
        <v>73</v>
      </c>
      <c r="AB21" s="41" t="s">
        <v>128</v>
      </c>
      <c r="AC21" s="41" t="s">
        <v>129</v>
      </c>
      <c r="AD21" s="22" t="s">
        <v>97</v>
      </c>
      <c r="AE21" s="86">
        <v>43405</v>
      </c>
      <c r="AF21" s="87">
        <v>43769</v>
      </c>
      <c r="AG21" s="53" t="s">
        <v>169</v>
      </c>
      <c r="AH21" s="41" t="s">
        <v>134</v>
      </c>
      <c r="AI21" s="41" t="s">
        <v>64</v>
      </c>
    </row>
    <row r="22" spans="1:35" s="2" customFormat="1" ht="53.25" customHeight="1">
      <c r="A22" s="22">
        <v>8</v>
      </c>
      <c r="B22" s="29" t="s">
        <v>92</v>
      </c>
      <c r="C22" s="30" t="s">
        <v>80</v>
      </c>
      <c r="D22" s="30" t="s">
        <v>93</v>
      </c>
      <c r="E22" s="31" t="s">
        <v>94</v>
      </c>
      <c r="F22" s="31" t="s">
        <v>79</v>
      </c>
      <c r="G22" s="30" t="s">
        <v>80</v>
      </c>
      <c r="H22" s="31" t="s">
        <v>131</v>
      </c>
      <c r="I22" s="31" t="s">
        <v>132</v>
      </c>
      <c r="J22" s="32">
        <v>329</v>
      </c>
      <c r="K22" s="31" t="s">
        <v>47</v>
      </c>
      <c r="L22" s="33">
        <v>95916.5</v>
      </c>
      <c r="M22" s="33">
        <v>83615.5</v>
      </c>
      <c r="N22" s="33">
        <v>75838.5</v>
      </c>
      <c r="O22" s="33">
        <v>60604.25</v>
      </c>
      <c r="P22" s="33">
        <v>38407.75</v>
      </c>
      <c r="Q22" s="33">
        <v>31488.25</v>
      </c>
      <c r="R22" s="33">
        <v>30662.5</v>
      </c>
      <c r="S22" s="33">
        <v>26093.5</v>
      </c>
      <c r="T22" s="33">
        <v>12027.5</v>
      </c>
      <c r="U22" s="33">
        <v>48401</v>
      </c>
      <c r="V22" s="33">
        <v>57595.75</v>
      </c>
      <c r="W22" s="33">
        <v>62674.75</v>
      </c>
      <c r="X22" s="33">
        <v>623325.75</v>
      </c>
      <c r="Y22" s="33">
        <f>X22</f>
        <v>623325.75</v>
      </c>
      <c r="Z22" s="85"/>
      <c r="AA22" s="85" t="s">
        <v>73</v>
      </c>
      <c r="AB22" s="41" t="s">
        <v>128</v>
      </c>
      <c r="AC22" s="41" t="s">
        <v>129</v>
      </c>
      <c r="AD22" s="22" t="s">
        <v>97</v>
      </c>
      <c r="AE22" s="86">
        <v>43405</v>
      </c>
      <c r="AF22" s="87">
        <v>43769</v>
      </c>
      <c r="AG22" s="53" t="s">
        <v>169</v>
      </c>
      <c r="AH22" s="41" t="s">
        <v>134</v>
      </c>
      <c r="AI22" s="41" t="s">
        <v>64</v>
      </c>
    </row>
    <row r="23" spans="1:35" s="2" customFormat="1" ht="94.5">
      <c r="A23" s="22">
        <v>9</v>
      </c>
      <c r="B23" s="29" t="s">
        <v>98</v>
      </c>
      <c r="C23" s="30" t="s">
        <v>80</v>
      </c>
      <c r="D23" s="30" t="s">
        <v>99</v>
      </c>
      <c r="E23" s="31" t="s">
        <v>100</v>
      </c>
      <c r="F23" s="31" t="s">
        <v>79</v>
      </c>
      <c r="G23" s="30" t="s">
        <v>80</v>
      </c>
      <c r="H23" s="9" t="s">
        <v>108</v>
      </c>
      <c r="I23" s="31" t="s">
        <v>101</v>
      </c>
      <c r="J23" s="32"/>
      <c r="K23" s="31" t="s">
        <v>42</v>
      </c>
      <c r="L23" s="33">
        <v>85083.32</v>
      </c>
      <c r="M23" s="33">
        <v>86224.20000000001</v>
      </c>
      <c r="N23" s="33">
        <v>76603.51000000001</v>
      </c>
      <c r="O23" s="33">
        <v>45503.560000000005</v>
      </c>
      <c r="P23" s="33">
        <v>41499.51</v>
      </c>
      <c r="Q23" s="33">
        <v>3433.61</v>
      </c>
      <c r="R23" s="33">
        <v>6439.39</v>
      </c>
      <c r="S23" s="33">
        <v>6680.7300000000005</v>
      </c>
      <c r="T23" s="33">
        <v>8413.99</v>
      </c>
      <c r="U23" s="33">
        <v>100364.53</v>
      </c>
      <c r="V23" s="33">
        <v>89591.99</v>
      </c>
      <c r="W23" s="33">
        <v>85620.85</v>
      </c>
      <c r="X23" s="33">
        <f t="shared" si="0"/>
        <v>635459.19</v>
      </c>
      <c r="Y23" s="33"/>
      <c r="Z23" s="85">
        <f>X23</f>
        <v>635459.19</v>
      </c>
      <c r="AA23" s="85" t="s">
        <v>87</v>
      </c>
      <c r="AB23" s="29" t="s">
        <v>166</v>
      </c>
      <c r="AC23" s="41" t="s">
        <v>102</v>
      </c>
      <c r="AD23" s="22" t="s">
        <v>115</v>
      </c>
      <c r="AE23" s="86">
        <v>43405</v>
      </c>
      <c r="AF23" s="87">
        <v>43769</v>
      </c>
      <c r="AG23" s="53" t="s">
        <v>104</v>
      </c>
      <c r="AH23" s="41" t="s">
        <v>134</v>
      </c>
      <c r="AI23" s="41" t="s">
        <v>64</v>
      </c>
    </row>
    <row r="24" spans="1:35" s="2" customFormat="1" ht="94.5">
      <c r="A24" s="22">
        <v>10</v>
      </c>
      <c r="B24" s="29" t="s">
        <v>98</v>
      </c>
      <c r="C24" s="30" t="s">
        <v>80</v>
      </c>
      <c r="D24" s="30" t="s">
        <v>99</v>
      </c>
      <c r="E24" s="31" t="s">
        <v>100</v>
      </c>
      <c r="F24" s="31" t="s">
        <v>79</v>
      </c>
      <c r="G24" s="30" t="s">
        <v>80</v>
      </c>
      <c r="H24" s="31" t="s">
        <v>106</v>
      </c>
      <c r="I24" s="31"/>
      <c r="J24" s="32"/>
      <c r="K24" s="31" t="s">
        <v>105</v>
      </c>
      <c r="L24" s="33">
        <v>0</v>
      </c>
      <c r="M24" s="33"/>
      <c r="N24" s="33">
        <v>0</v>
      </c>
      <c r="O24" s="33"/>
      <c r="P24" s="33">
        <v>0</v>
      </c>
      <c r="Q24" s="33"/>
      <c r="R24" s="33">
        <v>0</v>
      </c>
      <c r="S24" s="33"/>
      <c r="T24" s="33">
        <v>0</v>
      </c>
      <c r="U24" s="33"/>
      <c r="V24" s="33">
        <v>0</v>
      </c>
      <c r="W24" s="33"/>
      <c r="X24" s="33">
        <f t="shared" si="0"/>
        <v>0</v>
      </c>
      <c r="Y24" s="33"/>
      <c r="Z24" s="85">
        <v>0</v>
      </c>
      <c r="AA24" s="85" t="s">
        <v>73</v>
      </c>
      <c r="AB24" s="29" t="s">
        <v>166</v>
      </c>
      <c r="AC24" s="41" t="s">
        <v>102</v>
      </c>
      <c r="AD24" s="22" t="s">
        <v>115</v>
      </c>
      <c r="AE24" s="86">
        <v>43405</v>
      </c>
      <c r="AF24" s="87">
        <v>43769</v>
      </c>
      <c r="AG24" s="53" t="s">
        <v>104</v>
      </c>
      <c r="AH24" s="41" t="s">
        <v>134</v>
      </c>
      <c r="AI24" s="41" t="s">
        <v>64</v>
      </c>
    </row>
    <row r="25" spans="1:35" s="2" customFormat="1" ht="94.5">
      <c r="A25" s="22">
        <v>11</v>
      </c>
      <c r="B25" s="29" t="s">
        <v>98</v>
      </c>
      <c r="C25" s="30" t="s">
        <v>80</v>
      </c>
      <c r="D25" s="30" t="s">
        <v>99</v>
      </c>
      <c r="E25" s="31" t="s">
        <v>100</v>
      </c>
      <c r="F25" s="31" t="s">
        <v>79</v>
      </c>
      <c r="G25" s="30" t="s">
        <v>80</v>
      </c>
      <c r="H25" s="9" t="s">
        <v>107</v>
      </c>
      <c r="I25" s="31" t="s">
        <v>103</v>
      </c>
      <c r="J25" s="32"/>
      <c r="K25" s="31" t="s">
        <v>45</v>
      </c>
      <c r="L25" s="33">
        <v>29191.170000000002</v>
      </c>
      <c r="M25" s="33">
        <v>11737.900000000001</v>
      </c>
      <c r="N25" s="33">
        <v>12209.61</v>
      </c>
      <c r="O25" s="33">
        <v>3356.82</v>
      </c>
      <c r="P25" s="33">
        <v>10893.210000000001</v>
      </c>
      <c r="Q25" s="33">
        <v>932.45</v>
      </c>
      <c r="R25" s="33">
        <v>734.99</v>
      </c>
      <c r="S25" s="33">
        <v>548.5</v>
      </c>
      <c r="T25" s="33">
        <v>866.63</v>
      </c>
      <c r="U25" s="33">
        <v>921.48</v>
      </c>
      <c r="V25" s="33">
        <v>19702.120000000003</v>
      </c>
      <c r="W25" s="33">
        <v>12067</v>
      </c>
      <c r="X25" s="33">
        <f t="shared" si="0"/>
        <v>103161.88</v>
      </c>
      <c r="Y25" s="33">
        <f>X25</f>
        <v>103161.88</v>
      </c>
      <c r="Z25" s="33" t="s">
        <v>73</v>
      </c>
      <c r="AA25" s="33" t="s">
        <v>73</v>
      </c>
      <c r="AB25" s="29" t="s">
        <v>166</v>
      </c>
      <c r="AC25" s="41" t="s">
        <v>102</v>
      </c>
      <c r="AD25" s="22" t="s">
        <v>115</v>
      </c>
      <c r="AE25" s="86">
        <v>43405</v>
      </c>
      <c r="AF25" s="87">
        <v>43769</v>
      </c>
      <c r="AG25" s="53" t="s">
        <v>104</v>
      </c>
      <c r="AH25" s="41" t="s">
        <v>134</v>
      </c>
      <c r="AI25" s="41" t="s">
        <v>64</v>
      </c>
    </row>
    <row r="26" spans="1:35" s="2" customFormat="1" ht="79.5" customHeight="1">
      <c r="A26" s="22">
        <v>12</v>
      </c>
      <c r="B26" s="29" t="s">
        <v>109</v>
      </c>
      <c r="C26" s="30" t="s">
        <v>53</v>
      </c>
      <c r="D26" s="30" t="s">
        <v>110</v>
      </c>
      <c r="E26" s="31" t="s">
        <v>111</v>
      </c>
      <c r="F26" s="31" t="s">
        <v>55</v>
      </c>
      <c r="G26" s="30" t="s">
        <v>71</v>
      </c>
      <c r="H26" s="9" t="s">
        <v>113</v>
      </c>
      <c r="I26" s="31" t="s">
        <v>114</v>
      </c>
      <c r="J26" s="32"/>
      <c r="K26" s="31" t="s">
        <v>42</v>
      </c>
      <c r="L26" s="33">
        <v>77999.044</v>
      </c>
      <c r="M26" s="33">
        <v>58121.232</v>
      </c>
      <c r="N26" s="33">
        <v>60488.16</v>
      </c>
      <c r="O26" s="33">
        <v>37180.494</v>
      </c>
      <c r="P26" s="33">
        <v>19625.778000000002</v>
      </c>
      <c r="Q26" s="33">
        <v>13675.584</v>
      </c>
      <c r="R26" s="33">
        <v>12601.7</v>
      </c>
      <c r="S26" s="33">
        <v>13160.558</v>
      </c>
      <c r="T26" s="33">
        <v>13379.718</v>
      </c>
      <c r="U26" s="33">
        <v>35997.03</v>
      </c>
      <c r="V26" s="33">
        <v>58373.266</v>
      </c>
      <c r="W26" s="33">
        <v>62822.214</v>
      </c>
      <c r="X26" s="33">
        <f t="shared" si="0"/>
        <v>463424.77800000005</v>
      </c>
      <c r="Y26" s="33">
        <v>0</v>
      </c>
      <c r="Z26" s="85">
        <f>X26</f>
        <v>463424.77800000005</v>
      </c>
      <c r="AA26" s="85" t="s">
        <v>87</v>
      </c>
      <c r="AB26" s="41" t="s">
        <v>163</v>
      </c>
      <c r="AC26" s="41" t="s">
        <v>112</v>
      </c>
      <c r="AD26" s="22" t="s">
        <v>141</v>
      </c>
      <c r="AE26" s="86">
        <v>43405</v>
      </c>
      <c r="AF26" s="87">
        <v>43769</v>
      </c>
      <c r="AG26" s="53" t="s">
        <v>144</v>
      </c>
      <c r="AH26" s="41" t="s">
        <v>134</v>
      </c>
      <c r="AI26" s="41" t="s">
        <v>64</v>
      </c>
    </row>
    <row r="27" spans="1:35" s="2" customFormat="1" ht="67.5">
      <c r="A27" s="22">
        <v>13</v>
      </c>
      <c r="B27" s="29" t="s">
        <v>116</v>
      </c>
      <c r="C27" s="30" t="s">
        <v>80</v>
      </c>
      <c r="D27" s="30" t="s">
        <v>117</v>
      </c>
      <c r="E27" s="31" t="s">
        <v>118</v>
      </c>
      <c r="F27" s="31" t="s">
        <v>79</v>
      </c>
      <c r="G27" s="30" t="s">
        <v>80</v>
      </c>
      <c r="H27" s="9" t="s">
        <v>119</v>
      </c>
      <c r="I27" s="31" t="s">
        <v>120</v>
      </c>
      <c r="J27" s="32"/>
      <c r="K27" s="31" t="s">
        <v>42</v>
      </c>
      <c r="L27" s="33">
        <v>21661</v>
      </c>
      <c r="M27" s="33">
        <v>17194</v>
      </c>
      <c r="N27" s="33">
        <v>14624</v>
      </c>
      <c r="O27" s="33">
        <v>6387</v>
      </c>
      <c r="P27" s="33">
        <v>1499</v>
      </c>
      <c r="Q27" s="33">
        <v>0</v>
      </c>
      <c r="R27" s="33">
        <v>0</v>
      </c>
      <c r="S27" s="33">
        <v>0</v>
      </c>
      <c r="T27" s="33">
        <v>1011</v>
      </c>
      <c r="U27" s="33">
        <v>15931</v>
      </c>
      <c r="V27" s="33">
        <v>10898</v>
      </c>
      <c r="W27" s="33">
        <v>20012</v>
      </c>
      <c r="X27" s="33">
        <f t="shared" si="0"/>
        <v>109217</v>
      </c>
      <c r="Y27" s="33"/>
      <c r="Z27" s="33">
        <f>X27</f>
        <v>109217</v>
      </c>
      <c r="AA27" s="85" t="s">
        <v>87</v>
      </c>
      <c r="AB27" s="41" t="s">
        <v>121</v>
      </c>
      <c r="AC27" s="41" t="s">
        <v>164</v>
      </c>
      <c r="AD27" s="22" t="s">
        <v>142</v>
      </c>
      <c r="AE27" s="86">
        <v>43405</v>
      </c>
      <c r="AF27" s="87">
        <v>43769</v>
      </c>
      <c r="AG27" s="53" t="s">
        <v>144</v>
      </c>
      <c r="AH27" s="41" t="s">
        <v>134</v>
      </c>
      <c r="AI27" s="41" t="s">
        <v>64</v>
      </c>
    </row>
    <row r="28" spans="1:35" s="2" customFormat="1" ht="58.5" customHeight="1">
      <c r="A28" s="22">
        <v>14</v>
      </c>
      <c r="B28" s="29" t="s">
        <v>116</v>
      </c>
      <c r="C28" s="30" t="s">
        <v>80</v>
      </c>
      <c r="D28" s="30" t="s">
        <v>125</v>
      </c>
      <c r="E28" s="31" t="s">
        <v>124</v>
      </c>
      <c r="F28" s="31" t="s">
        <v>79</v>
      </c>
      <c r="G28" s="30" t="s">
        <v>80</v>
      </c>
      <c r="H28" s="9" t="s">
        <v>122</v>
      </c>
      <c r="I28" s="31" t="s">
        <v>123</v>
      </c>
      <c r="J28" s="32"/>
      <c r="K28" s="31" t="s">
        <v>42</v>
      </c>
      <c r="L28" s="33">
        <v>25349</v>
      </c>
      <c r="M28" s="33">
        <v>18400</v>
      </c>
      <c r="N28" s="33">
        <v>16680</v>
      </c>
      <c r="O28" s="33">
        <v>6277</v>
      </c>
      <c r="P28" s="33">
        <v>1377</v>
      </c>
      <c r="Q28" s="33">
        <v>0</v>
      </c>
      <c r="R28" s="33">
        <v>0</v>
      </c>
      <c r="S28" s="33">
        <v>0</v>
      </c>
      <c r="T28" s="33">
        <v>483</v>
      </c>
      <c r="U28" s="33">
        <v>16043</v>
      </c>
      <c r="V28" s="33">
        <v>12921</v>
      </c>
      <c r="W28" s="33">
        <v>23926</v>
      </c>
      <c r="X28" s="33">
        <f t="shared" si="0"/>
        <v>121456</v>
      </c>
      <c r="Y28" s="33"/>
      <c r="Z28" s="33">
        <f>X28</f>
        <v>121456</v>
      </c>
      <c r="AA28" s="85" t="s">
        <v>87</v>
      </c>
      <c r="AB28" s="41" t="s">
        <v>121</v>
      </c>
      <c r="AC28" s="41" t="s">
        <v>164</v>
      </c>
      <c r="AD28" s="22" t="s">
        <v>142</v>
      </c>
      <c r="AE28" s="86">
        <v>43405</v>
      </c>
      <c r="AF28" s="87">
        <v>43769</v>
      </c>
      <c r="AG28" s="53" t="s">
        <v>144</v>
      </c>
      <c r="AH28" s="41" t="s">
        <v>134</v>
      </c>
      <c r="AI28" s="41" t="s">
        <v>64</v>
      </c>
    </row>
    <row r="29" spans="1:35" s="2" customFormat="1" ht="63.75" customHeight="1">
      <c r="A29" s="22">
        <v>15</v>
      </c>
      <c r="B29" s="29" t="s">
        <v>116</v>
      </c>
      <c r="C29" s="30" t="s">
        <v>80</v>
      </c>
      <c r="D29" s="30" t="s">
        <v>125</v>
      </c>
      <c r="E29" s="31" t="s">
        <v>126</v>
      </c>
      <c r="F29" s="31" t="s">
        <v>79</v>
      </c>
      <c r="G29" s="30" t="s">
        <v>80</v>
      </c>
      <c r="H29" s="9" t="s">
        <v>127</v>
      </c>
      <c r="I29" s="31"/>
      <c r="J29" s="32"/>
      <c r="K29" s="31" t="s">
        <v>43</v>
      </c>
      <c r="L29" s="33">
        <v>390</v>
      </c>
      <c r="M29" s="33">
        <v>390</v>
      </c>
      <c r="N29" s="33">
        <v>390</v>
      </c>
      <c r="O29" s="33">
        <v>412</v>
      </c>
      <c r="P29" s="33">
        <v>412</v>
      </c>
      <c r="Q29" s="33">
        <v>412</v>
      </c>
      <c r="R29" s="33">
        <v>412</v>
      </c>
      <c r="S29" s="33">
        <v>1820</v>
      </c>
      <c r="T29" s="33">
        <v>1820</v>
      </c>
      <c r="U29" s="33">
        <v>60</v>
      </c>
      <c r="V29" s="33">
        <v>60</v>
      </c>
      <c r="W29" s="33">
        <v>770</v>
      </c>
      <c r="X29" s="33">
        <f t="shared" si="0"/>
        <v>7348</v>
      </c>
      <c r="Y29" s="33">
        <f>X29</f>
        <v>7348</v>
      </c>
      <c r="Z29" s="33">
        <v>0</v>
      </c>
      <c r="AA29" s="33" t="s">
        <v>73</v>
      </c>
      <c r="AB29" s="41" t="s">
        <v>121</v>
      </c>
      <c r="AC29" s="41" t="s">
        <v>164</v>
      </c>
      <c r="AD29" s="22" t="s">
        <v>142</v>
      </c>
      <c r="AE29" s="86">
        <v>43405</v>
      </c>
      <c r="AF29" s="87">
        <v>43769</v>
      </c>
      <c r="AG29" s="53" t="s">
        <v>144</v>
      </c>
      <c r="AH29" s="41" t="s">
        <v>134</v>
      </c>
      <c r="AI29" s="41" t="s">
        <v>64</v>
      </c>
    </row>
    <row r="30" spans="1:35" s="2" customFormat="1" ht="58.5" customHeight="1">
      <c r="A30" s="22">
        <v>16</v>
      </c>
      <c r="B30" s="29" t="s">
        <v>147</v>
      </c>
      <c r="C30" s="30" t="s">
        <v>53</v>
      </c>
      <c r="D30" s="30" t="s">
        <v>148</v>
      </c>
      <c r="E30" s="31" t="s">
        <v>118</v>
      </c>
      <c r="F30" s="31" t="s">
        <v>55</v>
      </c>
      <c r="G30" s="30" t="s">
        <v>71</v>
      </c>
      <c r="H30" s="78" t="s">
        <v>149</v>
      </c>
      <c r="I30" s="31" t="s">
        <v>150</v>
      </c>
      <c r="J30" s="32"/>
      <c r="K30" s="31" t="s">
        <v>42</v>
      </c>
      <c r="L30" s="33">
        <v>11349</v>
      </c>
      <c r="M30" s="33">
        <f>2918+13120</f>
        <v>16038</v>
      </c>
      <c r="N30" s="33">
        <f>4592+3375</f>
        <v>7967</v>
      </c>
      <c r="O30" s="33">
        <v>9588</v>
      </c>
      <c r="P30" s="33">
        <v>4281</v>
      </c>
      <c r="Q30" s="33">
        <f>1045+618</f>
        <v>1663</v>
      </c>
      <c r="R30" s="33">
        <v>2123</v>
      </c>
      <c r="S30" s="33">
        <v>2516</v>
      </c>
      <c r="T30" s="33">
        <v>3402</v>
      </c>
      <c r="U30" s="33">
        <v>12401</v>
      </c>
      <c r="V30" s="33">
        <v>13086</v>
      </c>
      <c r="W30" s="33">
        <v>22079</v>
      </c>
      <c r="X30" s="33">
        <f>SUM(L30:W30)</f>
        <v>106493</v>
      </c>
      <c r="Y30" s="33">
        <f>X30</f>
        <v>106493</v>
      </c>
      <c r="Z30" s="33">
        <v>0</v>
      </c>
      <c r="AA30" s="33" t="s">
        <v>151</v>
      </c>
      <c r="AB30" s="41" t="s">
        <v>165</v>
      </c>
      <c r="AC30" s="41" t="s">
        <v>152</v>
      </c>
      <c r="AD30" s="22" t="s">
        <v>153</v>
      </c>
      <c r="AE30" s="86">
        <v>43405</v>
      </c>
      <c r="AF30" s="87">
        <v>43769</v>
      </c>
      <c r="AG30" s="53" t="s">
        <v>144</v>
      </c>
      <c r="AH30" s="41" t="s">
        <v>134</v>
      </c>
      <c r="AI30" s="41" t="s">
        <v>64</v>
      </c>
    </row>
    <row r="31" spans="1:35" s="2" customFormat="1" ht="54.75" customHeight="1">
      <c r="A31" s="22">
        <v>17</v>
      </c>
      <c r="B31" s="29" t="s">
        <v>147</v>
      </c>
      <c r="C31" s="30" t="s">
        <v>53</v>
      </c>
      <c r="D31" s="30" t="s">
        <v>148</v>
      </c>
      <c r="E31" s="31" t="s">
        <v>154</v>
      </c>
      <c r="F31" s="31" t="s">
        <v>55</v>
      </c>
      <c r="G31" s="30" t="s">
        <v>71</v>
      </c>
      <c r="H31" s="78" t="s">
        <v>155</v>
      </c>
      <c r="I31" s="31" t="s">
        <v>156</v>
      </c>
      <c r="J31" s="32"/>
      <c r="K31" s="31" t="s">
        <v>42</v>
      </c>
      <c r="L31" s="33">
        <v>23728</v>
      </c>
      <c r="M31" s="33">
        <f>5814+26152</f>
        <v>31966</v>
      </c>
      <c r="N31" s="33">
        <f>10082+7386</f>
        <v>17468</v>
      </c>
      <c r="O31" s="33">
        <v>21401</v>
      </c>
      <c r="P31" s="33">
        <v>7024</v>
      </c>
      <c r="Q31" s="33">
        <f>5057+2978</f>
        <v>8035</v>
      </c>
      <c r="R31" s="33">
        <v>8768</v>
      </c>
      <c r="S31" s="33">
        <v>5319</v>
      </c>
      <c r="T31" s="33">
        <v>8607</v>
      </c>
      <c r="U31" s="33">
        <v>24446</v>
      </c>
      <c r="V31" s="33">
        <v>27137</v>
      </c>
      <c r="W31" s="33">
        <v>49267</v>
      </c>
      <c r="X31" s="33">
        <f>SUM(L31:W31)</f>
        <v>233166</v>
      </c>
      <c r="Y31" s="33"/>
      <c r="Z31" s="33">
        <f>X31</f>
        <v>233166</v>
      </c>
      <c r="AA31" s="33" t="s">
        <v>157</v>
      </c>
      <c r="AB31" s="41" t="s">
        <v>165</v>
      </c>
      <c r="AC31" s="41" t="s">
        <v>152</v>
      </c>
      <c r="AD31" s="22" t="s">
        <v>153</v>
      </c>
      <c r="AE31" s="86">
        <v>43405</v>
      </c>
      <c r="AF31" s="87">
        <v>43769</v>
      </c>
      <c r="AG31" s="53" t="s">
        <v>144</v>
      </c>
      <c r="AH31" s="41" t="s">
        <v>134</v>
      </c>
      <c r="AI31" s="41" t="s">
        <v>64</v>
      </c>
    </row>
    <row r="32" spans="1:35" ht="40.5" customHeight="1" hidden="1">
      <c r="A32" s="22"/>
      <c r="B32" s="29"/>
      <c r="C32" s="30"/>
      <c r="D32" s="30"/>
      <c r="E32" s="31"/>
      <c r="F32" s="31"/>
      <c r="G32" s="30"/>
      <c r="I32" s="31"/>
      <c r="J32" s="32"/>
      <c r="K32" s="3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41"/>
      <c r="AC32" s="41"/>
      <c r="AD32" s="35"/>
      <c r="AE32" s="36"/>
      <c r="AF32" s="54"/>
      <c r="AG32" s="54"/>
      <c r="AH32" s="55"/>
      <c r="AI32" s="55"/>
    </row>
    <row r="33" spans="1:35" ht="40.5" customHeight="1" hidden="1">
      <c r="A33" s="22"/>
      <c r="B33" s="29"/>
      <c r="C33" s="30"/>
      <c r="D33" s="30"/>
      <c r="E33" s="31"/>
      <c r="F33" s="31"/>
      <c r="G33" s="30"/>
      <c r="I33" s="31"/>
      <c r="J33" s="32"/>
      <c r="K33" s="3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41"/>
      <c r="AC33" s="41"/>
      <c r="AD33" s="35"/>
      <c r="AE33" s="36"/>
      <c r="AF33" s="54"/>
      <c r="AG33" s="54"/>
      <c r="AH33" s="55"/>
      <c r="AI33" s="55"/>
    </row>
    <row r="34" spans="1:35" ht="40.5" customHeight="1" hidden="1">
      <c r="A34" s="22"/>
      <c r="B34" s="29"/>
      <c r="C34" s="30"/>
      <c r="D34" s="30"/>
      <c r="E34" s="31"/>
      <c r="F34" s="31"/>
      <c r="G34" s="30"/>
      <c r="H34" s="31"/>
      <c r="I34" s="31"/>
      <c r="J34" s="32"/>
      <c r="K34" s="31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34"/>
      <c r="AB34" s="29"/>
      <c r="AC34" s="41"/>
      <c r="AD34" s="35"/>
      <c r="AE34" s="36"/>
      <c r="AF34" s="54"/>
      <c r="AG34" s="54"/>
      <c r="AH34" s="55"/>
      <c r="AI34" s="55"/>
    </row>
    <row r="35" spans="1:35" ht="40.5" customHeight="1" hidden="1">
      <c r="A35" s="22"/>
      <c r="B35" s="29"/>
      <c r="C35" s="30"/>
      <c r="D35" s="30"/>
      <c r="E35" s="31"/>
      <c r="F35" s="31"/>
      <c r="G35" s="30"/>
      <c r="H35" s="31"/>
      <c r="I35" s="31"/>
      <c r="J35" s="32"/>
      <c r="K35" s="31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34"/>
      <c r="AB35" s="29"/>
      <c r="AC35" s="41"/>
      <c r="AD35" s="35"/>
      <c r="AE35" s="36"/>
      <c r="AF35" s="54"/>
      <c r="AG35" s="54"/>
      <c r="AH35" s="55"/>
      <c r="AI35" s="55"/>
    </row>
    <row r="36" spans="1:35" ht="40.5" customHeight="1" hidden="1">
      <c r="A36" s="22"/>
      <c r="B36" s="29"/>
      <c r="C36" s="30"/>
      <c r="D36" s="30"/>
      <c r="E36" s="31"/>
      <c r="F36" s="31"/>
      <c r="G36" s="30"/>
      <c r="H36" s="31"/>
      <c r="I36" s="31"/>
      <c r="J36" s="32"/>
      <c r="K36" s="3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29"/>
      <c r="AC36" s="41"/>
      <c r="AD36" s="35"/>
      <c r="AE36" s="36"/>
      <c r="AF36" s="54"/>
      <c r="AG36" s="54"/>
      <c r="AH36" s="55"/>
      <c r="AI36" s="55"/>
    </row>
    <row r="37" spans="1:35" ht="40.5" customHeight="1" hidden="1">
      <c r="A37" s="22"/>
      <c r="B37" s="29"/>
      <c r="C37" s="30"/>
      <c r="D37" s="30"/>
      <c r="E37" s="31"/>
      <c r="F37" s="31"/>
      <c r="G37" s="30"/>
      <c r="H37" s="31"/>
      <c r="I37" s="31"/>
      <c r="J37" s="32"/>
      <c r="K37" s="31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41"/>
      <c r="AC37" s="41"/>
      <c r="AD37" s="35"/>
      <c r="AE37" s="36"/>
      <c r="AF37" s="54"/>
      <c r="AG37" s="54"/>
      <c r="AH37" s="55"/>
      <c r="AI37" s="55"/>
    </row>
    <row r="38" spans="9:27" ht="15.75" customHeight="1">
      <c r="I38" s="9" t="s">
        <v>34</v>
      </c>
      <c r="J38" s="61">
        <f>SUBTOTAL(9,J15:J37)</f>
        <v>2051</v>
      </c>
      <c r="W38" s="9" t="s">
        <v>34</v>
      </c>
      <c r="X38" s="61">
        <f>SUBTOTAL(9,X15:X31)</f>
        <v>5946405.448</v>
      </c>
      <c r="Y38" s="61">
        <f>SUBTOTAL(9,Y15:Y31)</f>
        <v>3620864.63</v>
      </c>
      <c r="Z38" s="61">
        <f>SUBTOTAL(9,Z15:Z31)</f>
        <v>2325540.818</v>
      </c>
      <c r="AA38" s="61"/>
    </row>
    <row r="39" ht="15.75" customHeight="1" hidden="1"/>
    <row r="40" ht="15.75" customHeight="1" hidden="1">
      <c r="K40" s="4"/>
    </row>
    <row r="41" spans="2:4" ht="15.75" customHeight="1" hidden="1">
      <c r="B41" s="69"/>
      <c r="C41" s="13"/>
      <c r="D41" s="57"/>
    </row>
    <row r="42" spans="1:5" ht="41.25" customHeight="1" hidden="1">
      <c r="A42" s="88"/>
      <c r="B42" s="89"/>
      <c r="C42" s="89"/>
      <c r="D42" s="23"/>
      <c r="E42" s="23"/>
    </row>
    <row r="43" spans="1:5" ht="31.5" customHeight="1" hidden="1">
      <c r="A43" s="88"/>
      <c r="B43" s="89"/>
      <c r="C43" s="89"/>
      <c r="D43" s="57"/>
      <c r="E43" s="57"/>
    </row>
    <row r="44" spans="1:5" ht="32.25" customHeight="1" hidden="1">
      <c r="A44" s="67"/>
      <c r="B44" s="13"/>
      <c r="C44" s="57"/>
      <c r="D44" s="58"/>
      <c r="E44" s="58"/>
    </row>
    <row r="45" spans="1:5" ht="32.25" customHeight="1" hidden="1">
      <c r="A45" s="68"/>
      <c r="B45" s="70"/>
      <c r="C45" s="71"/>
      <c r="D45" s="59"/>
      <c r="E45" s="59"/>
    </row>
    <row r="46" spans="2:5" ht="40.5" customHeight="1" hidden="1">
      <c r="B46" s="13"/>
      <c r="C46" s="71"/>
      <c r="D46" s="59"/>
      <c r="E46" s="59"/>
    </row>
    <row r="47" ht="15.75" customHeight="1" hidden="1"/>
    <row r="48" ht="13.5">
      <c r="B48" s="66"/>
    </row>
    <row r="49" spans="2:5" ht="15.75" customHeight="1">
      <c r="B49" s="63" t="s">
        <v>39</v>
      </c>
      <c r="C49" s="63" t="s">
        <v>40</v>
      </c>
      <c r="D49" s="64" t="s">
        <v>133</v>
      </c>
      <c r="E49" s="65" t="s">
        <v>41</v>
      </c>
    </row>
    <row r="50" spans="2:5" ht="15.75" customHeight="1">
      <c r="B50" s="41" t="s">
        <v>105</v>
      </c>
      <c r="C50" s="41">
        <f>COUNTIF(K15:K37,"W-1.1")</f>
        <v>1</v>
      </c>
      <c r="D50" s="27">
        <f>SUMIF($K$15:$K$37,"W-1",$X$15:$X$37)</f>
        <v>0</v>
      </c>
      <c r="E50" s="26" t="s">
        <v>49</v>
      </c>
    </row>
    <row r="51" spans="2:5" ht="15.75" customHeight="1">
      <c r="B51" s="41" t="s">
        <v>43</v>
      </c>
      <c r="C51" s="41">
        <f>COUNTIF(K15:K37,"W-2.1")</f>
        <v>1</v>
      </c>
      <c r="D51" s="27">
        <f>SUMIF($K$15:$K$37,"W-2.1",$X$15:$X$37)</f>
        <v>7348</v>
      </c>
      <c r="E51" s="26" t="s">
        <v>49</v>
      </c>
    </row>
    <row r="52" spans="2:5" ht="15.75" customHeight="1">
      <c r="B52" s="41" t="s">
        <v>44</v>
      </c>
      <c r="C52" s="41">
        <f>COUNTIF(K15:K37,"W-2.2")</f>
        <v>0</v>
      </c>
      <c r="D52" s="27">
        <f>SUMIF($K$15:$K$37,"W-2.2",$X$15:$X$37)</f>
        <v>0</v>
      </c>
      <c r="E52" s="26" t="s">
        <v>49</v>
      </c>
    </row>
    <row r="53" spans="2:5" ht="15.75" customHeight="1">
      <c r="B53" s="41" t="s">
        <v>45</v>
      </c>
      <c r="C53" s="41">
        <f>COUNTIF(K15:K37,"W-3.6")</f>
        <v>2</v>
      </c>
      <c r="D53" s="27">
        <f>SUMIF($K$15:$K$37,"W-3.6",$X$15:$X$37)</f>
        <v>174466.88</v>
      </c>
      <c r="E53" s="26" t="s">
        <v>49</v>
      </c>
    </row>
    <row r="54" spans="2:5" ht="15.75" customHeight="1">
      <c r="B54" s="41" t="s">
        <v>46</v>
      </c>
      <c r="C54" s="41">
        <f>COUNTIF(K15:K37,"W-3.9")</f>
        <v>0</v>
      </c>
      <c r="D54" s="27">
        <f>SUMIF($K$15:$K$37,"W-3.9",$X$15:$X$37)</f>
        <v>0</v>
      </c>
      <c r="E54" s="26" t="s">
        <v>49</v>
      </c>
    </row>
    <row r="55" spans="2:5" ht="15.75" customHeight="1">
      <c r="B55" s="41" t="s">
        <v>42</v>
      </c>
      <c r="C55" s="41">
        <f>COUNTIF(K15:K37,"W-4")</f>
        <v>9</v>
      </c>
      <c r="D55" s="27">
        <f>SUMIF($K$15:$K$37,"W-4",$X$15:$X$37)</f>
        <v>1969612.9679999999</v>
      </c>
      <c r="E55" s="26" t="s">
        <v>49</v>
      </c>
    </row>
    <row r="56" spans="2:5" ht="15.75" customHeight="1">
      <c r="B56" s="41" t="s">
        <v>47</v>
      </c>
      <c r="C56" s="41">
        <f>COUNTIF(K15:K37,"W-5.1")</f>
        <v>3</v>
      </c>
      <c r="D56" s="27">
        <f>SUMIF($K$15:$K$37,"W-5.1",$X$15:$X$37)</f>
        <v>1301674.6</v>
      </c>
      <c r="E56" s="22">
        <f>SUMIF($K$15:$K$37,"W-5.1",$J$15:$J$37)</f>
        <v>954</v>
      </c>
    </row>
    <row r="57" spans="2:5" ht="15.75" customHeight="1">
      <c r="B57" s="41" t="s">
        <v>48</v>
      </c>
      <c r="C57" s="41">
        <f>COUNTIF(K15:K37,"W-6.1")</f>
        <v>1</v>
      </c>
      <c r="D57" s="27">
        <f>SUMIF($K$15:$K$37,"W-6.1",$X$15:$X$37)</f>
        <v>2493303</v>
      </c>
      <c r="E57" s="22">
        <f>SUMIF($K$15:$K$37,"W-6.1",$J$15:$J$37)</f>
        <v>1097</v>
      </c>
    </row>
    <row r="58" spans="3:4" ht="15.75" customHeight="1">
      <c r="C58" s="41">
        <f>SUM(C50:C57)</f>
        <v>17</v>
      </c>
      <c r="D58" s="27">
        <f>SUM(D50:D57)</f>
        <v>5946405.448</v>
      </c>
    </row>
    <row r="61" ht="15.75" customHeight="1">
      <c r="G61" s="72"/>
    </row>
  </sheetData>
  <sheetProtection/>
  <autoFilter ref="A14:AL37"/>
  <mergeCells count="16">
    <mergeCell ref="C3:D3"/>
    <mergeCell ref="G3:AF3"/>
    <mergeCell ref="C7:H7"/>
    <mergeCell ref="C8:H8"/>
    <mergeCell ref="C9:H9"/>
    <mergeCell ref="C10:H10"/>
    <mergeCell ref="AE13:AF13"/>
    <mergeCell ref="A42:A43"/>
    <mergeCell ref="B42:B43"/>
    <mergeCell ref="C42:C43"/>
    <mergeCell ref="C11:H11"/>
    <mergeCell ref="C12:H12"/>
    <mergeCell ref="C13:G13"/>
    <mergeCell ref="J13:K13"/>
    <mergeCell ref="L13:AA13"/>
    <mergeCell ref="AB13:AD13"/>
  </mergeCells>
  <dataValidations count="2">
    <dataValidation type="list" allowBlank="1" showInputMessage="1" showErrorMessage="1" sqref="K24">
      <formula1>"W-1.1,W-2.1,W-2.2,W-3.6,W-3.9,W-4,W-5.1,W-6.1"</formula1>
    </dataValidation>
    <dataValidation type="list" allowBlank="1" showInputMessage="1" showErrorMessage="1" sqref="K15:K23 K25:K37">
      <formula1>"W-1,W-2.1,W-2.2,W-3.6,W-3.9,W-4,W-5.1,W-6.1"</formula1>
    </dataValidation>
  </dataValidations>
  <printOptions/>
  <pageMargins left="0.2755905511811024" right="0.1968503937007874" top="0.3937007874015748" bottom="0.3937007874015748" header="0" footer="0"/>
  <pageSetup fitToHeight="100" fitToWidth="1" horizontalDpi="600" verticalDpi="600" orientation="landscape" paperSize="8" scale="51" r:id="rId3"/>
  <headerFooter>
    <oddFooter>&amp;R&amp;8&amp;P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Patrycja Katkowska</cp:lastModifiedBy>
  <cp:lastPrinted>2016-10-14T07:41:02Z</cp:lastPrinted>
  <dcterms:created xsi:type="dcterms:W3CDTF">2012-01-22T12:30:35Z</dcterms:created>
  <dcterms:modified xsi:type="dcterms:W3CDTF">2017-08-22T10:21:36Z</dcterms:modified>
  <cp:category/>
  <cp:version/>
  <cp:contentType/>
  <cp:contentStatus/>
</cp:coreProperties>
</file>